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6\03-MAR 26\INV201 Mar 26\"/>
    </mc:Choice>
  </mc:AlternateContent>
  <xr:revisionPtr revIDLastSave="0" documentId="13_ncr:1_{B3A5D28C-5BD3-42AD-904E-BC70D6339167}" xr6:coauthVersionLast="47" xr6:coauthVersionMax="47" xr10:uidLastSave="{00000000-0000-0000-0000-000000000000}"/>
  <bookViews>
    <workbookView xWindow="-108" yWindow="-108" windowWidth="23256" windowHeight="12456" xr2:uid="{5B99CA1A-AC61-44B4-99BE-016C39E29269}"/>
  </bookViews>
  <sheets>
    <sheet name="Candidate #" sheetId="2" r:id="rId1"/>
    <sheet name="Q4" sheetId="16" r:id="rId2"/>
    <sheet name="Q7" sheetId="15" r:id="rId3"/>
  </sheets>
  <externalReferences>
    <externalReference r:id="rId4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CapRate">'Q7'!$C$52</definedName>
    <definedName name="CurrentStock">#REF!</definedName>
    <definedName name="InterestRate">#REF!</definedName>
    <definedName name="rate">'[1]Question (a)'!$C$3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rike">'[1]Question (a)'!$C$1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7" i="16" l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D106" i="16"/>
  <c r="D107" i="16" s="1"/>
  <c r="C56" i="16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82" i="15" l="1"/>
  <c r="C80" i="15"/>
  <c r="C79" i="15"/>
  <c r="C78" i="15"/>
  <c r="C72" i="15"/>
  <c r="C70" i="15"/>
  <c r="C69" i="15"/>
  <c r="C68" i="15"/>
  <c r="C62" i="15"/>
  <c r="C61" i="15"/>
  <c r="C60" i="15"/>
  <c r="C59" i="15"/>
  <c r="F53" i="15"/>
  <c r="F54" i="15" s="1"/>
  <c r="F67" i="15" l="1"/>
  <c r="F68" i="15" s="1"/>
  <c r="L68" i="15" s="1"/>
  <c r="F57" i="15"/>
  <c r="F77" i="15"/>
  <c r="I67" i="15" l="1"/>
  <c r="F69" i="15"/>
  <c r="L69" i="15" s="1"/>
  <c r="I68" i="15"/>
  <c r="L67" i="15"/>
  <c r="F70" i="15"/>
  <c r="I70" i="15" s="1"/>
  <c r="I77" i="15"/>
  <c r="L77" i="15"/>
  <c r="F79" i="15"/>
  <c r="F78" i="15"/>
  <c r="I69" i="15"/>
  <c r="L57" i="15"/>
  <c r="F58" i="15"/>
  <c r="I57" i="15"/>
  <c r="F59" i="15"/>
  <c r="L70" i="15" l="1"/>
  <c r="F72" i="15"/>
  <c r="L78" i="15"/>
  <c r="I78" i="15"/>
  <c r="F82" i="15" s="1"/>
  <c r="F80" i="15"/>
  <c r="I59" i="15"/>
  <c r="L59" i="15"/>
  <c r="I79" i="15"/>
  <c r="L79" i="15"/>
  <c r="L58" i="15"/>
  <c r="I58" i="15"/>
  <c r="F62" i="15" s="1"/>
  <c r="F60" i="15"/>
  <c r="I72" i="15"/>
  <c r="L80" i="15" l="1"/>
  <c r="I80" i="15"/>
  <c r="I82" i="15" s="1"/>
  <c r="L60" i="15"/>
  <c r="I60" i="15"/>
  <c r="I62" i="15" s="1"/>
</calcChain>
</file>

<file path=xl/sharedStrings.xml><?xml version="1.0" encoding="utf-8"?>
<sst xmlns="http://schemas.openxmlformats.org/spreadsheetml/2006/main" count="110" uniqueCount="66">
  <si>
    <t>Candidate No.</t>
  </si>
  <si>
    <t>d1</t>
  </si>
  <si>
    <t>d2</t>
  </si>
  <si>
    <t>Show your work here, for part d):</t>
  </si>
  <si>
    <t>Fill in your final answers here:</t>
  </si>
  <si>
    <t>N(-d1)</t>
  </si>
  <si>
    <t>N(-d2)</t>
  </si>
  <si>
    <t>Show your work here, for part b):</t>
  </si>
  <si>
    <t>K</t>
  </si>
  <si>
    <t>Option Value</t>
  </si>
  <si>
    <t xml:space="preserve">Option 1 </t>
  </si>
  <si>
    <t>Option 2</t>
  </si>
  <si>
    <t>Option 3</t>
  </si>
  <si>
    <t>RILA</t>
  </si>
  <si>
    <r>
      <t>Underlying Asset – Current Price 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</t>
    </r>
  </si>
  <si>
    <t>Type</t>
  </si>
  <si>
    <t>Positions</t>
  </si>
  <si>
    <t>Input</t>
  </si>
  <si>
    <t>Dividend Yield (q)</t>
  </si>
  <si>
    <t>Calculated Result</t>
  </si>
  <si>
    <t>Implied Volatility (σ)</t>
  </si>
  <si>
    <t>Term (t)</t>
  </si>
  <si>
    <t>Risk-Free Rate (r)</t>
  </si>
  <si>
    <t>Buffer Rate% (B)</t>
  </si>
  <si>
    <t>Sum of option cost</t>
  </si>
  <si>
    <t>Cap Rate% (C)</t>
  </si>
  <si>
    <t>Participation rate (     )</t>
  </si>
  <si>
    <t>Option Budget</t>
  </si>
  <si>
    <t>Profit</t>
  </si>
  <si>
    <t>Black Scholes Formula for Option 1</t>
  </si>
  <si>
    <t>S</t>
  </si>
  <si>
    <t>N(d1)</t>
  </si>
  <si>
    <t>N'(d1)</t>
  </si>
  <si>
    <t>N(d2)</t>
  </si>
  <si>
    <t>N'(d2)</t>
  </si>
  <si>
    <t>t</t>
  </si>
  <si>
    <t>-d1</t>
  </si>
  <si>
    <t>N'(-d1)</t>
  </si>
  <si>
    <t>r</t>
  </si>
  <si>
    <t>-d2</t>
  </si>
  <si>
    <t>N'(-d2)</t>
  </si>
  <si>
    <t>q</t>
  </si>
  <si>
    <t>σ</t>
  </si>
  <si>
    <t>Call</t>
  </si>
  <si>
    <t>Put</t>
  </si>
  <si>
    <t>Black Scholes Formula for Option 2</t>
  </si>
  <si>
    <t>Black Scholes Formula for Option 3</t>
  </si>
  <si>
    <t>s</t>
  </si>
  <si>
    <t>Z-Score</t>
  </si>
  <si>
    <t>Maximum Probability</t>
  </si>
  <si>
    <t xml:space="preserve">Corresponding s value </t>
  </si>
  <si>
    <t>#</t>
  </si>
  <si>
    <t>Standard Normal Random Number</t>
  </si>
  <si>
    <t>Simulated value of short rate at time sbar</t>
  </si>
  <si>
    <t xml:space="preserve"> </t>
  </si>
  <si>
    <t>Estimated probability</t>
  </si>
  <si>
    <t>Final Answer</t>
  </si>
  <si>
    <t>Fill in your final answers and show your work here, for part b):</t>
  </si>
  <si>
    <t>&lt;- enter formulas in the first row of this table and then copy to the rest of the table</t>
  </si>
  <si>
    <t>&lt;- enter the formula to calculate the probability in this cell</t>
  </si>
  <si>
    <t>&lt;-enter the formula to calculate conditional mean of short rate at time t+sbar in this cell</t>
  </si>
  <si>
    <t>&lt;-enter the formula to calculate conditional variance of short rate at time t+sbar in this cell</t>
  </si>
  <si>
    <t xml:space="preserve">Fair cap rate : </t>
  </si>
  <si>
    <r>
      <rPr>
        <b/>
        <sz val="12"/>
        <rFont val="Calibri"/>
        <family val="2"/>
        <scheme val="minor"/>
      </rPr>
      <t xml:space="preserve">Solve the fair cap rate at which the present value of the RILA product equals the initial premium (aka. Profit = 0)   </t>
    </r>
    <r>
      <rPr>
        <i/>
        <sz val="12"/>
        <rFont val="Calibri"/>
        <family val="2"/>
        <scheme val="minor"/>
      </rPr>
      <t>Hint: Candidate can use the "Goal Seek" function in Excel</t>
    </r>
  </si>
  <si>
    <t>Hint:</t>
  </si>
  <si>
    <r>
      <t xml:space="preserve">(d) </t>
    </r>
    <r>
      <rPr>
        <i/>
        <sz val="16"/>
        <color theme="1"/>
        <rFont val="Times New Roman"/>
        <family val="1"/>
      </rPr>
      <t xml:space="preserve"> (2 points)</t>
    </r>
    <r>
      <rPr>
        <sz val="16"/>
        <color theme="1"/>
        <rFont val="Times New Roman"/>
        <family val="1"/>
      </rPr>
      <t xml:space="preserve">  Calculate the fair cap rate which the present value of the RILA product equals to the initial premium.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</si>
</sst>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 * #,##0.00_ ;_ * \-#,##0.00_ ;_ * &quot;-&quot;??_ ;_ @_ "/>
    <numFmt numFmtId="167" formatCode="0.000"/>
    <numFmt numFmtId="168" formatCode="&quot;$&quot;#,##0.00"/>
    <numFmt numFmtId="169" formatCode="0.0000"/>
    <numFmt numFmtId="170" formatCode="0.000000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Times New Roman"/>
      <family val="1"/>
    </font>
    <font>
      <i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alignment vertical="center"/>
    </xf>
    <xf numFmtId="166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7" fillId="0" borderId="0" xfId="1" applyFont="1"/>
    <xf numFmtId="0" fontId="5" fillId="0" borderId="0" xfId="1"/>
    <xf numFmtId="0" fontId="5" fillId="2" borderId="0" xfId="1" applyFill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0" fillId="2" borderId="0" xfId="0" applyFill="1"/>
    <xf numFmtId="0" fontId="9" fillId="0" borderId="0" xfId="7" applyFont="1">
      <alignment vertical="center"/>
    </xf>
    <xf numFmtId="0" fontId="0" fillId="2" borderId="3" xfId="0" applyFill="1" applyBorder="1"/>
    <xf numFmtId="0" fontId="6" fillId="3" borderId="2" xfId="0" applyFont="1" applyFill="1" applyBorder="1" applyAlignment="1">
      <alignment horizontal="left" wrapText="1"/>
    </xf>
    <xf numFmtId="0" fontId="10" fillId="0" borderId="0" xfId="0" applyFont="1"/>
    <xf numFmtId="0" fontId="1" fillId="0" borderId="0" xfId="14"/>
    <xf numFmtId="167" fontId="1" fillId="0" borderId="0" xfId="14" applyNumberFormat="1"/>
    <xf numFmtId="0" fontId="1" fillId="4" borderId="1" xfId="14" applyFill="1" applyBorder="1"/>
    <xf numFmtId="167" fontId="1" fillId="4" borderId="1" xfId="14" applyNumberFormat="1" applyFill="1" applyBorder="1"/>
    <xf numFmtId="0" fontId="1" fillId="2" borderId="0" xfId="14" applyFill="1"/>
    <xf numFmtId="0" fontId="6" fillId="0" borderId="0" xfId="14" applyFont="1"/>
    <xf numFmtId="0" fontId="1" fillId="0" borderId="4" xfId="14" applyBorder="1"/>
    <xf numFmtId="0" fontId="1" fillId="0" borderId="5" xfId="14" applyBorder="1"/>
    <xf numFmtId="0" fontId="6" fillId="2" borderId="0" xfId="14" applyFont="1" applyFill="1"/>
    <xf numFmtId="0" fontId="1" fillId="5" borderId="0" xfId="14" applyFill="1"/>
    <xf numFmtId="0" fontId="1" fillId="0" borderId="6" xfId="14" applyBorder="1"/>
    <xf numFmtId="9" fontId="1" fillId="0" borderId="7" xfId="14" applyNumberFormat="1" applyBorder="1"/>
    <xf numFmtId="167" fontId="1" fillId="2" borderId="0" xfId="14" applyNumberFormat="1" applyFill="1"/>
    <xf numFmtId="0" fontId="6" fillId="6" borderId="0" xfId="14" applyFont="1" applyFill="1"/>
    <xf numFmtId="164" fontId="0" fillId="0" borderId="7" xfId="15" applyNumberFormat="1" applyFont="1" applyBorder="1"/>
    <xf numFmtId="9" fontId="0" fillId="0" borderId="7" xfId="16" applyFont="1" applyBorder="1"/>
    <xf numFmtId="10" fontId="6" fillId="7" borderId="7" xfId="14" applyNumberFormat="1" applyFont="1" applyFill="1" applyBorder="1"/>
    <xf numFmtId="0" fontId="15" fillId="0" borderId="0" xfId="14" applyFont="1"/>
    <xf numFmtId="0" fontId="1" fillId="0" borderId="8" xfId="14" applyBorder="1"/>
    <xf numFmtId="9" fontId="1" fillId="0" borderId="9" xfId="14" applyNumberFormat="1" applyBorder="1"/>
    <xf numFmtId="2" fontId="1" fillId="0" borderId="0" xfId="14" applyNumberFormat="1"/>
    <xf numFmtId="168" fontId="0" fillId="0" borderId="0" xfId="15" applyNumberFormat="1" applyFont="1"/>
    <xf numFmtId="0" fontId="1" fillId="5" borderId="10" xfId="14" applyFill="1" applyBorder="1"/>
    <xf numFmtId="0" fontId="1" fillId="0" borderId="10" xfId="14" applyBorder="1"/>
    <xf numFmtId="169" fontId="1" fillId="6" borderId="10" xfId="14" applyNumberFormat="1" applyFill="1" applyBorder="1"/>
    <xf numFmtId="0" fontId="1" fillId="6" borderId="10" xfId="14" applyFill="1" applyBorder="1"/>
    <xf numFmtId="0" fontId="1" fillId="6" borderId="5" xfId="14" applyFill="1" applyBorder="1"/>
    <xf numFmtId="169" fontId="1" fillId="6" borderId="0" xfId="14" applyNumberFormat="1" applyFill="1"/>
    <xf numFmtId="0" fontId="1" fillId="6" borderId="0" xfId="14" applyFill="1"/>
    <xf numFmtId="0" fontId="1" fillId="6" borderId="7" xfId="14" applyFill="1" applyBorder="1"/>
    <xf numFmtId="164" fontId="1" fillId="5" borderId="0" xfId="14" applyNumberFormat="1" applyFill="1"/>
    <xf numFmtId="0" fontId="1" fillId="0" borderId="0" xfId="14" quotePrefix="1"/>
    <xf numFmtId="9" fontId="0" fillId="5" borderId="0" xfId="16" applyFont="1" applyFill="1"/>
    <xf numFmtId="9" fontId="1" fillId="5" borderId="0" xfId="14" applyNumberFormat="1" applyFill="1"/>
    <xf numFmtId="0" fontId="1" fillId="0" borderId="7" xfId="14" applyBorder="1"/>
    <xf numFmtId="0" fontId="1" fillId="0" borderId="11" xfId="14" applyBorder="1"/>
    <xf numFmtId="0" fontId="1" fillId="0" borderId="9" xfId="14" applyBorder="1"/>
    <xf numFmtId="0" fontId="1" fillId="8" borderId="0" xfId="14" applyFill="1"/>
    <xf numFmtId="2" fontId="0" fillId="0" borderId="0" xfId="0" applyNumberFormat="1"/>
    <xf numFmtId="170" fontId="0" fillId="0" borderId="0" xfId="0" applyNumberFormat="1"/>
    <xf numFmtId="167" fontId="0" fillId="0" borderId="0" xfId="0" applyNumberFormat="1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70" fontId="0" fillId="0" borderId="3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170" fontId="0" fillId="0" borderId="15" xfId="0" applyNumberFormat="1" applyBorder="1"/>
    <xf numFmtId="2" fontId="0" fillId="0" borderId="17" xfId="0" applyNumberFormat="1" applyBorder="1"/>
    <xf numFmtId="170" fontId="0" fillId="0" borderId="18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2" xfId="0" applyBorder="1"/>
    <xf numFmtId="0" fontId="0" fillId="0" borderId="14" xfId="0" applyBorder="1"/>
    <xf numFmtId="0" fontId="0" fillId="0" borderId="17" xfId="0" applyBorder="1"/>
    <xf numFmtId="0" fontId="11" fillId="0" borderId="20" xfId="0" applyFont="1" applyBorder="1"/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16" fillId="0" borderId="0" xfId="0" applyFont="1"/>
    <xf numFmtId="170" fontId="0" fillId="2" borderId="19" xfId="0" applyNumberFormat="1" applyFill="1" applyBorder="1"/>
    <xf numFmtId="170" fontId="0" fillId="2" borderId="13" xfId="0" applyNumberFormat="1" applyFill="1" applyBorder="1"/>
    <xf numFmtId="170" fontId="0" fillId="2" borderId="16" xfId="0" applyNumberFormat="1" applyFill="1" applyBorder="1"/>
    <xf numFmtId="170" fontId="0" fillId="2" borderId="18" xfId="0" applyNumberFormat="1" applyFill="1" applyBorder="1"/>
    <xf numFmtId="167" fontId="0" fillId="2" borderId="18" xfId="0" applyNumberFormat="1" applyFill="1" applyBorder="1"/>
    <xf numFmtId="170" fontId="0" fillId="2" borderId="3" xfId="0" applyNumberFormat="1" applyFill="1" applyBorder="1"/>
    <xf numFmtId="167" fontId="0" fillId="2" borderId="3" xfId="0" applyNumberFormat="1" applyFill="1" applyBorder="1"/>
    <xf numFmtId="170" fontId="0" fillId="2" borderId="15" xfId="0" applyNumberFormat="1" applyFill="1" applyBorder="1"/>
    <xf numFmtId="167" fontId="0" fillId="2" borderId="15" xfId="0" applyNumberFormat="1" applyFill="1" applyBorder="1"/>
    <xf numFmtId="0" fontId="12" fillId="4" borderId="1" xfId="14" applyFont="1" applyFill="1" applyBorder="1" applyAlignment="1">
      <alignment horizontal="left"/>
    </xf>
    <xf numFmtId="0" fontId="11" fillId="0" borderId="0" xfId="0" applyFont="1"/>
    <xf numFmtId="0" fontId="17" fillId="0" borderId="0" xfId="14" applyFont="1"/>
  </cellXfs>
  <cellStyles count="17">
    <cellStyle name="Comma 2" xfId="2" xr:uid="{CD2B8517-6418-43EF-BA72-9D9408588362}"/>
    <cellStyle name="Comma 3" xfId="4" xr:uid="{98101E1E-D8C5-415E-B868-B436977693A8}"/>
    <cellStyle name="Comma 4" xfId="6" xr:uid="{4809EB42-7880-42FF-B0CA-B41D96944C54}"/>
    <cellStyle name="Comma 5" xfId="8" xr:uid="{49B30E3F-7598-4ACB-9DFF-BC919ACC0F4F}"/>
    <cellStyle name="Comma 6" xfId="12" xr:uid="{C453C3CB-C2A6-45C3-95B1-326AAAF86A31}"/>
    <cellStyle name="Comma 7" xfId="13" xr:uid="{68E1D9BD-2E7F-4B8E-B65D-94EA47A5C23C}"/>
    <cellStyle name="Comma 8" xfId="15" xr:uid="{288694DE-DC74-4FBE-9AEC-223268EA635E}"/>
    <cellStyle name="Normal" xfId="0" builtinId="0"/>
    <cellStyle name="Normal 2" xfId="1" xr:uid="{A3E86C75-0849-4BD3-B9B9-38860D3FED73}"/>
    <cellStyle name="Normal 3" xfId="3" xr:uid="{90D8CE8B-0D82-4C05-BCF9-3E7DB8816DA8}"/>
    <cellStyle name="Normal 4" xfId="7" xr:uid="{13C487FC-A0A5-44C2-9D5E-DD284F0006AE}"/>
    <cellStyle name="Normal 5" xfId="10" xr:uid="{742586AF-5935-4BEA-BC61-933FE08681FB}"/>
    <cellStyle name="Normal 6" xfId="14" xr:uid="{DCD17494-E277-4C05-97D3-7BA776C8A816}"/>
    <cellStyle name="Percent 2" xfId="5" xr:uid="{63457629-2AB5-40B6-87A9-E97F1380A7F8}"/>
    <cellStyle name="Percent 3" xfId="9" xr:uid="{86892906-6B34-4420-8D6F-08DE01E42CB1}"/>
    <cellStyle name="Percent 4" xfId="11" xr:uid="{89E4A910-7EF6-43CC-8F76-62155094BB94}"/>
    <cellStyle name="Percent 5" xfId="16" xr:uid="{8B694073-F0C9-42B4-A977-CB92388AC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Vasicek</a:t>
            </a:r>
            <a:r>
              <a:rPr lang="en-US" baseline="0"/>
              <a:t> Negative Probabilities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'Q4'!$C$55:$C$104</c:f>
              <c:numCache>
                <c:formatCode>0.00</c:formatCode>
                <c:ptCount val="5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</c:numCache>
            </c:numRef>
          </c:xVal>
          <c:yVal>
            <c:numRef>
              <c:f>'Q4'!$G$55:$G$104</c:f>
              <c:numCache>
                <c:formatCode>0.000000</c:formatCode>
                <c:ptCount val="5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9D-4190-9BDF-85E0E89F4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711104"/>
        <c:axId val="719689552"/>
      </c:scatterChart>
      <c:valAx>
        <c:axId val="68871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89552"/>
        <c:crosses val="autoZero"/>
        <c:crossBetween val="midCat"/>
      </c:valAx>
      <c:valAx>
        <c:axId val="71968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Prob. of next value</a:t>
                </a:r>
                <a:r>
                  <a:rPr lang="en-US" baseline="0"/>
                  <a:t> is negative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71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1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0.png"/><Relationship Id="rId5" Type="http://schemas.openxmlformats.org/officeDocument/2006/relationships/image" Target="../media/image5.emf"/><Relationship Id="rId10" Type="http://schemas.openxmlformats.org/officeDocument/2006/relationships/image" Target="../media/image9.png"/><Relationship Id="rId4" Type="http://schemas.openxmlformats.org/officeDocument/2006/relationships/image" Target="../media/image4.emf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49544</xdr:colOff>
      <xdr:row>48</xdr:row>
      <xdr:rowOff>14654</xdr:rowOff>
    </xdr:from>
    <xdr:to>
      <xdr:col>2</xdr:col>
      <xdr:colOff>138444</xdr:colOff>
      <xdr:row>48</xdr:row>
      <xdr:rowOff>191616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E8507-185F-4924-B611-C82377D2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44" y="214679"/>
          <a:ext cx="88900" cy="176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55824</xdr:colOff>
      <xdr:row>49</xdr:row>
      <xdr:rowOff>6978</xdr:rowOff>
    </xdr:from>
    <xdr:to>
      <xdr:col>2</xdr:col>
      <xdr:colOff>132024</xdr:colOff>
      <xdr:row>49</xdr:row>
      <xdr:rowOff>184778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B7AF8-A84E-4DF3-A3DF-E57ECC47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24" y="407028"/>
          <a:ext cx="762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127000</xdr:colOff>
      <xdr:row>50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044BDB-F7DE-4B48-9000-9299BE3EF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270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3</xdr:col>
      <xdr:colOff>609600</xdr:colOff>
      <xdr:row>53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A93E6C-92B3-4FA7-83EC-05E15347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000125"/>
          <a:ext cx="6096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53</xdr:row>
      <xdr:rowOff>0</xdr:rowOff>
    </xdr:from>
    <xdr:to>
      <xdr:col>4</xdr:col>
      <xdr:colOff>774700</xdr:colOff>
      <xdr:row>53</xdr:row>
      <xdr:rowOff>177800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72AAB4-4C5C-4FBD-9531-5182BF6D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013" y="1000125"/>
          <a:ext cx="7747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7</xdr:col>
      <xdr:colOff>40408</xdr:colOff>
      <xdr:row>53</xdr:row>
      <xdr:rowOff>173691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A25B3B-E809-4569-B598-CB0F905AD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1059" y="2437280"/>
          <a:ext cx="976100" cy="173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114300</xdr:colOff>
      <xdr:row>51</xdr:row>
      <xdr:rowOff>177800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812DFEB-C633-4C24-84AA-00080864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143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407516</xdr:colOff>
      <xdr:row>56</xdr:row>
      <xdr:rowOff>17027</xdr:rowOff>
    </xdr:from>
    <xdr:to>
      <xdr:col>15</xdr:col>
      <xdr:colOff>39077</xdr:colOff>
      <xdr:row>69</xdr:row>
      <xdr:rowOff>129513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D46238F-0134-4542-AE3D-EB43D4333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131</xdr:row>
      <xdr:rowOff>202362</xdr:rowOff>
    </xdr:from>
    <xdr:to>
      <xdr:col>2</xdr:col>
      <xdr:colOff>609600</xdr:colOff>
      <xdr:row>132</xdr:row>
      <xdr:rowOff>177800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CEFCEA1-D886-4AD2-A134-DD3B1779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03912"/>
          <a:ext cx="609600" cy="175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774700</xdr:colOff>
      <xdr:row>133</xdr:row>
      <xdr:rowOff>177800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8CEA607-7A6C-4339-B967-FC139A2A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01600"/>
          <a:ext cx="7747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424295</xdr:colOff>
      <xdr:row>2</xdr:row>
      <xdr:rowOff>163180</xdr:rowOff>
    </xdr:from>
    <xdr:to>
      <xdr:col>9</xdr:col>
      <xdr:colOff>223711</xdr:colOff>
      <xdr:row>10</xdr:row>
      <xdr:rowOff>161925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D2839A8-3551-EFE9-5FDF-A3C0BD0D73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b="69259"/>
        <a:stretch>
          <a:fillRect/>
        </a:stretch>
      </xdr:blipFill>
      <xdr:spPr>
        <a:xfrm>
          <a:off x="424295" y="563230"/>
          <a:ext cx="9648266" cy="1598945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450271</xdr:colOff>
      <xdr:row>109</xdr:row>
      <xdr:rowOff>149793</xdr:rowOff>
    </xdr:from>
    <xdr:to>
      <xdr:col>11</xdr:col>
      <xdr:colOff>255535</xdr:colOff>
      <xdr:row>125</xdr:row>
      <xdr:rowOff>24492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F737AB5-144D-975F-1F4F-84374EAAF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83696" y="18775931"/>
          <a:ext cx="10597089" cy="3075099"/>
        </a:xfrm>
        <a:prstGeom prst="rect">
          <a:avLst/>
        </a:prstGeom>
      </xdr:spPr>
    </xdr:pic>
    <xdr:clientData/>
  </xdr:twoCellAnchor>
  <xdr:twoCellAnchor editAs="oneCell">
    <xdr:from>
      <xdr:col>2</xdr:col>
      <xdr:colOff>668915</xdr:colOff>
      <xdr:row>127</xdr:row>
      <xdr:rowOff>4761</xdr:rowOff>
    </xdr:from>
    <xdr:to>
      <xdr:col>3</xdr:col>
      <xdr:colOff>1413734</xdr:colOff>
      <xdr:row>128</xdr:row>
      <xdr:rowOff>46759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7E8C31F-8BFF-1FD2-F207-201C6E1E3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40540" y="26031824"/>
          <a:ext cx="2421219" cy="408710"/>
        </a:xfrm>
        <a:prstGeom prst="rect">
          <a:avLst/>
        </a:prstGeom>
      </xdr:spPr>
    </xdr:pic>
    <xdr:clientData/>
  </xdr:twoCellAnchor>
  <xdr:twoCellAnchor editAs="oneCell">
    <xdr:from>
      <xdr:col>0</xdr:col>
      <xdr:colOff>433819</xdr:colOff>
      <xdr:row>11</xdr:row>
      <xdr:rowOff>33339</xdr:rowOff>
    </xdr:from>
    <xdr:to>
      <xdr:col>9</xdr:col>
      <xdr:colOff>233235</xdr:colOff>
      <xdr:row>22</xdr:row>
      <xdr:rowOff>25794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A42831-5CEA-49F3-827C-C5FDCF3E9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57843"/>
        <a:stretch>
          <a:fillRect/>
        </a:stretch>
      </xdr:blipFill>
      <xdr:spPr>
        <a:xfrm>
          <a:off x="433819" y="2233614"/>
          <a:ext cx="9648266" cy="2192730"/>
        </a:xfrm>
        <a:prstGeom prst="rect">
          <a:avLst/>
        </a:prstGeom>
      </xdr:spPr>
    </xdr:pic>
    <xdr:clientData/>
  </xdr:twoCellAnchor>
  <xdr:twoCellAnchor editAs="oneCell">
    <xdr:from>
      <xdr:col>1</xdr:col>
      <xdr:colOff>728662</xdr:colOff>
      <xdr:row>21</xdr:row>
      <xdr:rowOff>104776</xdr:rowOff>
    </xdr:from>
    <xdr:to>
      <xdr:col>6</xdr:col>
      <xdr:colOff>779312</xdr:colOff>
      <xdr:row>45</xdr:row>
      <xdr:rowOff>85726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BCA2609-1542-05D5-0CFC-F0605F9C1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2087" y="4305301"/>
          <a:ext cx="6556225" cy="478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1115785</xdr:colOff>
      <xdr:row>52</xdr:row>
      <xdr:rowOff>6802</xdr:rowOff>
    </xdr:from>
    <xdr:to>
      <xdr:col>1</xdr:col>
      <xdr:colOff>1277710</xdr:colOff>
      <xdr:row>53</xdr:row>
      <xdr:rowOff>16328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76DAA8-BB11-445C-9532-677127270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485" y="4116840"/>
          <a:ext cx="161925" cy="19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582708</xdr:colOff>
      <xdr:row>0</xdr:row>
      <xdr:rowOff>61421</xdr:rowOff>
    </xdr:from>
    <xdr:to>
      <xdr:col>5</xdr:col>
      <xdr:colOff>1047698</xdr:colOff>
      <xdr:row>32</xdr:row>
      <xdr:rowOff>33339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FCF186-BBA5-D7C1-FC34-3B278C8A3E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0216"/>
        <a:stretch>
          <a:fillRect/>
        </a:stretch>
      </xdr:blipFill>
      <xdr:spPr>
        <a:xfrm>
          <a:off x="582708" y="61421"/>
          <a:ext cx="8042128" cy="57631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Relationship Id="rId1" Type="http://schemas.openxmlformats.org/officeDocument/2006/relationships/externalLinkPath" Target="https://uofc-my.sharepoint.com/Users/chlai/SynologyDrive/Documents/SOA%20volunteer/QFI%20Quantitative%20Finance/Fall%202024%20Exam/QFI%20QF%202024%20Fall%20(Topic%203)%20Yong%20Jiang_DRAFT_1008_v1104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2295-C93B-45E6-A1A5-12AF774077C8}">
  <dimension ref="A1:C1"/>
  <sheetViews>
    <sheetView tabSelected="1" workbookViewId="0">
      <selection activeCell="D10" sqref="D10"/>
    </sheetView>
  </sheetViews>
  <sheetFormatPr defaultColWidth="8.296875" defaultRowHeight="14.4"/>
  <cols>
    <col min="1" max="1" width="13.5" style="2" bestFit="1" customWidth="1"/>
    <col min="2" max="2" width="8.296875" style="2"/>
    <col min="3" max="3" width="15.296875" style="2" customWidth="1"/>
    <col min="4" max="16384" width="8.296875" style="2"/>
  </cols>
  <sheetData>
    <row r="1" spans="1:3" ht="15.6">
      <c r="A1" s="1" t="s">
        <v>0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0ACE-FDB3-4B94-BA55-60ABFDB399CE}">
  <dimension ref="B23:O237"/>
  <sheetViews>
    <sheetView showGridLines="0" zoomScaleNormal="100" workbookViewId="0"/>
  </sheetViews>
  <sheetFormatPr defaultColWidth="11" defaultRowHeight="15.6"/>
  <cols>
    <col min="1" max="1" width="9.59765625" customWidth="1"/>
    <col min="3" max="3" width="22" customWidth="1"/>
    <col min="4" max="4" width="20.3984375" customWidth="1"/>
    <col min="5" max="5" width="21" customWidth="1"/>
    <col min="7" max="7" width="12.19921875" customWidth="1"/>
  </cols>
  <sheetData>
    <row r="23" spans="2:2">
      <c r="B23" s="85" t="s">
        <v>64</v>
      </c>
    </row>
    <row r="47" spans="2:14">
      <c r="B47" s="4" t="s">
        <v>57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2:14" ht="16.2" thickBot="1"/>
    <row r="49" spans="3:8">
      <c r="C49" s="53"/>
      <c r="D49" s="54">
        <v>0.5</v>
      </c>
    </row>
    <row r="50" spans="3:8">
      <c r="C50" s="55"/>
      <c r="D50" s="56">
        <v>0.04</v>
      </c>
    </row>
    <row r="51" spans="3:8">
      <c r="C51" s="55"/>
      <c r="D51" s="56">
        <v>0.02</v>
      </c>
    </row>
    <row r="52" spans="3:8" ht="16.2" thickBot="1">
      <c r="C52" s="57"/>
      <c r="D52" s="58">
        <v>0.03</v>
      </c>
    </row>
    <row r="53" spans="3:8" ht="16.2" thickBot="1"/>
    <row r="54" spans="3:8" ht="16.2" thickBot="1">
      <c r="C54" s="65" t="s">
        <v>47</v>
      </c>
      <c r="D54" s="66"/>
      <c r="E54" s="66"/>
      <c r="F54" s="66" t="s">
        <v>48</v>
      </c>
      <c r="G54" s="67"/>
    </row>
    <row r="55" spans="3:8">
      <c r="C55" s="63">
        <v>0.1</v>
      </c>
      <c r="D55" s="78"/>
      <c r="E55" s="78"/>
      <c r="F55" s="79"/>
      <c r="G55" s="75"/>
      <c r="H55" s="74" t="s">
        <v>58</v>
      </c>
    </row>
    <row r="56" spans="3:8">
      <c r="C56" s="60">
        <f>C55+0.1</f>
        <v>0.2</v>
      </c>
      <c r="D56" s="80"/>
      <c r="E56" s="80"/>
      <c r="F56" s="81"/>
      <c r="G56" s="76"/>
    </row>
    <row r="57" spans="3:8">
      <c r="C57" s="60">
        <f t="shared" ref="C57:C104" si="0">C56+0.1</f>
        <v>0.30000000000000004</v>
      </c>
      <c r="D57" s="80"/>
      <c r="E57" s="80"/>
      <c r="F57" s="81"/>
      <c r="G57" s="76"/>
    </row>
    <row r="58" spans="3:8">
      <c r="C58" s="60">
        <f t="shared" si="0"/>
        <v>0.4</v>
      </c>
      <c r="D58" s="80"/>
      <c r="E58" s="80"/>
      <c r="F58" s="81"/>
      <c r="G58" s="76"/>
    </row>
    <row r="59" spans="3:8">
      <c r="C59" s="60">
        <f t="shared" si="0"/>
        <v>0.5</v>
      </c>
      <c r="D59" s="80"/>
      <c r="E59" s="80"/>
      <c r="F59" s="81"/>
      <c r="G59" s="76"/>
    </row>
    <row r="60" spans="3:8">
      <c r="C60" s="60">
        <f t="shared" si="0"/>
        <v>0.6</v>
      </c>
      <c r="D60" s="80"/>
      <c r="E60" s="80"/>
      <c r="F60" s="81"/>
      <c r="G60" s="76"/>
    </row>
    <row r="61" spans="3:8">
      <c r="C61" s="60">
        <f t="shared" si="0"/>
        <v>0.7</v>
      </c>
      <c r="D61" s="80"/>
      <c r="E61" s="80"/>
      <c r="F61" s="81"/>
      <c r="G61" s="76"/>
    </row>
    <row r="62" spans="3:8">
      <c r="C62" s="60">
        <f t="shared" si="0"/>
        <v>0.79999999999999993</v>
      </c>
      <c r="D62" s="80"/>
      <c r="E62" s="80"/>
      <c r="F62" s="81"/>
      <c r="G62" s="76"/>
    </row>
    <row r="63" spans="3:8">
      <c r="C63" s="60">
        <f t="shared" si="0"/>
        <v>0.89999999999999991</v>
      </c>
      <c r="D63" s="80"/>
      <c r="E63" s="80"/>
      <c r="F63" s="81"/>
      <c r="G63" s="76"/>
    </row>
    <row r="64" spans="3:8">
      <c r="C64" s="60">
        <f t="shared" si="0"/>
        <v>0.99999999999999989</v>
      </c>
      <c r="D64" s="80"/>
      <c r="E64" s="80"/>
      <c r="F64" s="81"/>
      <c r="G64" s="76"/>
    </row>
    <row r="65" spans="3:7">
      <c r="C65" s="60">
        <f t="shared" si="0"/>
        <v>1.0999999999999999</v>
      </c>
      <c r="D65" s="80"/>
      <c r="E65" s="80"/>
      <c r="F65" s="81"/>
      <c r="G65" s="76"/>
    </row>
    <row r="66" spans="3:7">
      <c r="C66" s="60">
        <f t="shared" si="0"/>
        <v>1.2</v>
      </c>
      <c r="D66" s="80"/>
      <c r="E66" s="80"/>
      <c r="F66" s="81"/>
      <c r="G66" s="76"/>
    </row>
    <row r="67" spans="3:7">
      <c r="C67" s="60">
        <f t="shared" si="0"/>
        <v>1.3</v>
      </c>
      <c r="D67" s="80"/>
      <c r="E67" s="80"/>
      <c r="F67" s="81"/>
      <c r="G67" s="76"/>
    </row>
    <row r="68" spans="3:7">
      <c r="C68" s="60">
        <f t="shared" si="0"/>
        <v>1.4000000000000001</v>
      </c>
      <c r="D68" s="80"/>
      <c r="E68" s="80"/>
      <c r="F68" s="81"/>
      <c r="G68" s="76"/>
    </row>
    <row r="69" spans="3:7">
      <c r="C69" s="60">
        <f t="shared" si="0"/>
        <v>1.5000000000000002</v>
      </c>
      <c r="D69" s="80"/>
      <c r="E69" s="80"/>
      <c r="F69" s="81"/>
      <c r="G69" s="76"/>
    </row>
    <row r="70" spans="3:7">
      <c r="C70" s="60">
        <f t="shared" si="0"/>
        <v>1.6000000000000003</v>
      </c>
      <c r="D70" s="80"/>
      <c r="E70" s="80"/>
      <c r="F70" s="81"/>
      <c r="G70" s="76"/>
    </row>
    <row r="71" spans="3:7">
      <c r="C71" s="60">
        <f t="shared" si="0"/>
        <v>1.7000000000000004</v>
      </c>
      <c r="D71" s="80"/>
      <c r="E71" s="80"/>
      <c r="F71" s="81"/>
      <c r="G71" s="76"/>
    </row>
    <row r="72" spans="3:7">
      <c r="C72" s="60">
        <f t="shared" si="0"/>
        <v>1.8000000000000005</v>
      </c>
      <c r="D72" s="80"/>
      <c r="E72" s="80"/>
      <c r="F72" s="81"/>
      <c r="G72" s="76"/>
    </row>
    <row r="73" spans="3:7">
      <c r="C73" s="60">
        <f t="shared" si="0"/>
        <v>1.9000000000000006</v>
      </c>
      <c r="D73" s="80"/>
      <c r="E73" s="80"/>
      <c r="F73" s="81"/>
      <c r="G73" s="76"/>
    </row>
    <row r="74" spans="3:7">
      <c r="C74" s="60">
        <f t="shared" si="0"/>
        <v>2.0000000000000004</v>
      </c>
      <c r="D74" s="80"/>
      <c r="E74" s="80"/>
      <c r="F74" s="81"/>
      <c r="G74" s="76"/>
    </row>
    <row r="75" spans="3:7">
      <c r="C75" s="60">
        <f t="shared" si="0"/>
        <v>2.1000000000000005</v>
      </c>
      <c r="D75" s="80"/>
      <c r="E75" s="80"/>
      <c r="F75" s="81"/>
      <c r="G75" s="76"/>
    </row>
    <row r="76" spans="3:7">
      <c r="C76" s="60">
        <f t="shared" si="0"/>
        <v>2.2000000000000006</v>
      </c>
      <c r="D76" s="80"/>
      <c r="E76" s="80"/>
      <c r="F76" s="81"/>
      <c r="G76" s="76"/>
    </row>
    <row r="77" spans="3:7">
      <c r="C77" s="60">
        <f t="shared" si="0"/>
        <v>2.3000000000000007</v>
      </c>
      <c r="D77" s="80"/>
      <c r="E77" s="80"/>
      <c r="F77" s="81"/>
      <c r="G77" s="76"/>
    </row>
    <row r="78" spans="3:7">
      <c r="C78" s="60">
        <f t="shared" si="0"/>
        <v>2.4000000000000008</v>
      </c>
      <c r="D78" s="80"/>
      <c r="E78" s="80"/>
      <c r="F78" s="81"/>
      <c r="G78" s="76"/>
    </row>
    <row r="79" spans="3:7">
      <c r="C79" s="60">
        <f t="shared" si="0"/>
        <v>2.5000000000000009</v>
      </c>
      <c r="D79" s="80"/>
      <c r="E79" s="80"/>
      <c r="F79" s="81"/>
      <c r="G79" s="76"/>
    </row>
    <row r="80" spans="3:7">
      <c r="C80" s="60">
        <f t="shared" si="0"/>
        <v>2.600000000000001</v>
      </c>
      <c r="D80" s="80"/>
      <c r="E80" s="80"/>
      <c r="F80" s="81"/>
      <c r="G80" s="76"/>
    </row>
    <row r="81" spans="3:7">
      <c r="C81" s="60">
        <f t="shared" si="0"/>
        <v>2.7000000000000011</v>
      </c>
      <c r="D81" s="80"/>
      <c r="E81" s="80"/>
      <c r="F81" s="81"/>
      <c r="G81" s="76"/>
    </row>
    <row r="82" spans="3:7">
      <c r="C82" s="60">
        <f t="shared" si="0"/>
        <v>2.8000000000000012</v>
      </c>
      <c r="D82" s="80"/>
      <c r="E82" s="80"/>
      <c r="F82" s="81"/>
      <c r="G82" s="76"/>
    </row>
    <row r="83" spans="3:7">
      <c r="C83" s="60">
        <f t="shared" si="0"/>
        <v>2.9000000000000012</v>
      </c>
      <c r="D83" s="80"/>
      <c r="E83" s="80"/>
      <c r="F83" s="81"/>
      <c r="G83" s="76"/>
    </row>
    <row r="84" spans="3:7">
      <c r="C84" s="60">
        <f t="shared" si="0"/>
        <v>3.0000000000000013</v>
      </c>
      <c r="D84" s="80"/>
      <c r="E84" s="80"/>
      <c r="F84" s="81"/>
      <c r="G84" s="76"/>
    </row>
    <row r="85" spans="3:7">
      <c r="C85" s="60">
        <f t="shared" si="0"/>
        <v>3.1000000000000014</v>
      </c>
      <c r="D85" s="80"/>
      <c r="E85" s="80"/>
      <c r="F85" s="81"/>
      <c r="G85" s="76"/>
    </row>
    <row r="86" spans="3:7">
      <c r="C86" s="60">
        <f t="shared" si="0"/>
        <v>3.2000000000000015</v>
      </c>
      <c r="D86" s="80"/>
      <c r="E86" s="80"/>
      <c r="F86" s="81"/>
      <c r="G86" s="76"/>
    </row>
    <row r="87" spans="3:7">
      <c r="C87" s="60">
        <f t="shared" si="0"/>
        <v>3.3000000000000016</v>
      </c>
      <c r="D87" s="80"/>
      <c r="E87" s="80"/>
      <c r="F87" s="81"/>
      <c r="G87" s="76"/>
    </row>
    <row r="88" spans="3:7">
      <c r="C88" s="60">
        <f t="shared" si="0"/>
        <v>3.4000000000000017</v>
      </c>
      <c r="D88" s="80"/>
      <c r="E88" s="80"/>
      <c r="F88" s="81"/>
      <c r="G88" s="76"/>
    </row>
    <row r="89" spans="3:7">
      <c r="C89" s="60">
        <f t="shared" si="0"/>
        <v>3.5000000000000018</v>
      </c>
      <c r="D89" s="80"/>
      <c r="E89" s="80"/>
      <c r="F89" s="81"/>
      <c r="G89" s="76"/>
    </row>
    <row r="90" spans="3:7">
      <c r="C90" s="60">
        <f t="shared" si="0"/>
        <v>3.6000000000000019</v>
      </c>
      <c r="D90" s="80"/>
      <c r="E90" s="80"/>
      <c r="F90" s="81"/>
      <c r="G90" s="76"/>
    </row>
    <row r="91" spans="3:7">
      <c r="C91" s="60">
        <f t="shared" si="0"/>
        <v>3.700000000000002</v>
      </c>
      <c r="D91" s="80"/>
      <c r="E91" s="80"/>
      <c r="F91" s="81"/>
      <c r="G91" s="76"/>
    </row>
    <row r="92" spans="3:7">
      <c r="C92" s="60">
        <f t="shared" si="0"/>
        <v>3.800000000000002</v>
      </c>
      <c r="D92" s="80"/>
      <c r="E92" s="80"/>
      <c r="F92" s="81"/>
      <c r="G92" s="76"/>
    </row>
    <row r="93" spans="3:7">
      <c r="C93" s="60">
        <f t="shared" si="0"/>
        <v>3.9000000000000021</v>
      </c>
      <c r="D93" s="80"/>
      <c r="E93" s="80"/>
      <c r="F93" s="81"/>
      <c r="G93" s="76"/>
    </row>
    <row r="94" spans="3:7">
      <c r="C94" s="60">
        <f t="shared" si="0"/>
        <v>4.0000000000000018</v>
      </c>
      <c r="D94" s="80"/>
      <c r="E94" s="80"/>
      <c r="F94" s="81"/>
      <c r="G94" s="76"/>
    </row>
    <row r="95" spans="3:7">
      <c r="C95" s="60">
        <f t="shared" si="0"/>
        <v>4.1000000000000014</v>
      </c>
      <c r="D95" s="80"/>
      <c r="E95" s="80"/>
      <c r="F95" s="81"/>
      <c r="G95" s="76"/>
    </row>
    <row r="96" spans="3:7">
      <c r="C96" s="60">
        <f t="shared" si="0"/>
        <v>4.2000000000000011</v>
      </c>
      <c r="D96" s="80"/>
      <c r="E96" s="80"/>
      <c r="F96" s="81"/>
      <c r="G96" s="76"/>
    </row>
    <row r="97" spans="3:15">
      <c r="C97" s="60">
        <f t="shared" si="0"/>
        <v>4.3000000000000007</v>
      </c>
      <c r="D97" s="80"/>
      <c r="E97" s="80"/>
      <c r="F97" s="81"/>
      <c r="G97" s="76"/>
    </row>
    <row r="98" spans="3:15">
      <c r="C98" s="60">
        <f t="shared" si="0"/>
        <v>4.4000000000000004</v>
      </c>
      <c r="D98" s="80"/>
      <c r="E98" s="80"/>
      <c r="F98" s="81"/>
      <c r="G98" s="76"/>
    </row>
    <row r="99" spans="3:15">
      <c r="C99" s="60">
        <f t="shared" si="0"/>
        <v>4.5</v>
      </c>
      <c r="D99" s="80"/>
      <c r="E99" s="80"/>
      <c r="F99" s="81"/>
      <c r="G99" s="76"/>
    </row>
    <row r="100" spans="3:15">
      <c r="C100" s="60">
        <f t="shared" si="0"/>
        <v>4.5999999999999996</v>
      </c>
      <c r="D100" s="80"/>
      <c r="E100" s="80"/>
      <c r="F100" s="81"/>
      <c r="G100" s="76"/>
    </row>
    <row r="101" spans="3:15">
      <c r="C101" s="60">
        <f>C100+0.1</f>
        <v>4.6999999999999993</v>
      </c>
      <c r="D101" s="80"/>
      <c r="E101" s="80"/>
      <c r="F101" s="81"/>
      <c r="G101" s="76"/>
    </row>
    <row r="102" spans="3:15">
      <c r="C102" s="60">
        <f t="shared" si="0"/>
        <v>4.7999999999999989</v>
      </c>
      <c r="D102" s="80"/>
      <c r="E102" s="80"/>
      <c r="F102" s="81"/>
      <c r="G102" s="76"/>
    </row>
    <row r="103" spans="3:15">
      <c r="C103" s="60">
        <f t="shared" si="0"/>
        <v>4.8999999999999986</v>
      </c>
      <c r="D103" s="80"/>
      <c r="E103" s="80"/>
      <c r="F103" s="81"/>
      <c r="G103" s="76"/>
    </row>
    <row r="104" spans="3:15" ht="16.2" thickBot="1">
      <c r="C104" s="61">
        <f t="shared" si="0"/>
        <v>4.9999999999999982</v>
      </c>
      <c r="D104" s="82"/>
      <c r="E104" s="82"/>
      <c r="F104" s="83"/>
      <c r="G104" s="77"/>
    </row>
    <row r="105" spans="3:15">
      <c r="C105" s="49"/>
      <c r="D105" s="50"/>
      <c r="E105" s="50"/>
      <c r="F105" s="51"/>
      <c r="G105" s="50"/>
    </row>
    <row r="106" spans="3:15">
      <c r="C106" s="52" t="s">
        <v>49</v>
      </c>
      <c r="D106" s="50">
        <f>MAX(G55:G104)</f>
        <v>0</v>
      </c>
    </row>
    <row r="107" spans="3:15">
      <c r="C107" s="52" t="s">
        <v>50</v>
      </c>
      <c r="D107" s="51" t="e">
        <f>INDEX(C54:C104,MATCH(D106,G54:G104,0))</f>
        <v>#N/A</v>
      </c>
    </row>
    <row r="109" spans="3:15">
      <c r="C109" s="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27" spans="3:15">
      <c r="C127" s="4" t="s">
        <v>4</v>
      </c>
      <c r="D127" s="5"/>
      <c r="E127" s="9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3:15" ht="28.95" customHeight="1">
      <c r="C128" s="10"/>
      <c r="E128" s="8"/>
      <c r="G128" s="7"/>
    </row>
    <row r="129" spans="3:15">
      <c r="C129" s="10"/>
      <c r="G129" s="7"/>
    </row>
    <row r="131" spans="3:15">
      <c r="C131" s="4" t="s">
        <v>7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3" spans="3:15">
      <c r="D133" s="6"/>
      <c r="E133" s="74" t="s">
        <v>60</v>
      </c>
    </row>
    <row r="134" spans="3:15" ht="16.2" thickBot="1">
      <c r="D134" s="6"/>
      <c r="E134" s="74" t="s">
        <v>61</v>
      </c>
    </row>
    <row r="135" spans="3:15" ht="31.8" thickBot="1">
      <c r="C135" s="71" t="s">
        <v>51</v>
      </c>
      <c r="D135" s="72" t="s">
        <v>52</v>
      </c>
      <c r="E135" s="73" t="s">
        <v>53</v>
      </c>
      <c r="M135" s="11"/>
      <c r="N135" s="11"/>
    </row>
    <row r="136" spans="3:15">
      <c r="C136" s="70">
        <v>1</v>
      </c>
      <c r="D136" s="64">
        <v>0.93332697221285799</v>
      </c>
      <c r="E136" s="75"/>
      <c r="F136" s="74" t="s">
        <v>58</v>
      </c>
    </row>
    <row r="137" spans="3:15">
      <c r="C137" s="68">
        <f>C136+1</f>
        <v>2</v>
      </c>
      <c r="D137" s="59">
        <v>-0.52503177737974305</v>
      </c>
      <c r="E137" s="76"/>
    </row>
    <row r="138" spans="3:15">
      <c r="C138" s="68">
        <f t="shared" ref="C138:C201" si="1">C137+1</f>
        <v>3</v>
      </c>
      <c r="D138" s="59">
        <v>1.81443978790704</v>
      </c>
      <c r="E138" s="76"/>
    </row>
    <row r="139" spans="3:15">
      <c r="C139" s="68">
        <f t="shared" si="1"/>
        <v>4</v>
      </c>
      <c r="D139" s="59">
        <v>8.3045619546934304E-2</v>
      </c>
      <c r="E139" s="76"/>
    </row>
    <row r="140" spans="3:15">
      <c r="C140" s="68">
        <f t="shared" si="1"/>
        <v>5</v>
      </c>
      <c r="D140" s="59">
        <v>0.39571880016816402</v>
      </c>
      <c r="E140" s="76"/>
    </row>
    <row r="141" spans="3:15">
      <c r="C141" s="68">
        <f t="shared" si="1"/>
        <v>6</v>
      </c>
      <c r="D141" s="59">
        <v>-2.19366961831185</v>
      </c>
      <c r="E141" s="76"/>
    </row>
    <row r="142" spans="3:15">
      <c r="C142" s="68">
        <f t="shared" si="1"/>
        <v>7</v>
      </c>
      <c r="D142" s="59">
        <v>-0.36031653263681701</v>
      </c>
      <c r="E142" s="76"/>
    </row>
    <row r="143" spans="3:15">
      <c r="C143" s="68">
        <f t="shared" si="1"/>
        <v>8</v>
      </c>
      <c r="D143" s="59">
        <v>0.142853920831716</v>
      </c>
      <c r="E143" s="76"/>
    </row>
    <row r="144" spans="3:15">
      <c r="C144" s="68">
        <f t="shared" si="1"/>
        <v>9</v>
      </c>
      <c r="D144" s="59">
        <v>-0.203728567383716</v>
      </c>
      <c r="E144" s="76"/>
    </row>
    <row r="145" spans="3:5">
      <c r="C145" s="68">
        <f t="shared" si="1"/>
        <v>10</v>
      </c>
      <c r="D145" s="59">
        <v>0.44562448760359502</v>
      </c>
      <c r="E145" s="76"/>
    </row>
    <row r="146" spans="3:5">
      <c r="C146" s="68">
        <f t="shared" si="1"/>
        <v>11</v>
      </c>
      <c r="D146" s="59">
        <v>-0.32159372209170001</v>
      </c>
      <c r="E146" s="76"/>
    </row>
    <row r="147" spans="3:5">
      <c r="C147" s="68">
        <f t="shared" si="1"/>
        <v>12</v>
      </c>
      <c r="D147" s="59">
        <v>0.47848019963841698</v>
      </c>
      <c r="E147" s="76"/>
    </row>
    <row r="148" spans="3:5">
      <c r="C148" s="68">
        <f t="shared" si="1"/>
        <v>13</v>
      </c>
      <c r="D148" s="59">
        <v>0.196170561264295</v>
      </c>
      <c r="E148" s="76"/>
    </row>
    <row r="149" spans="3:5">
      <c r="C149" s="68">
        <f t="shared" si="1"/>
        <v>14</v>
      </c>
      <c r="D149" s="59">
        <v>0.71482731826269996</v>
      </c>
      <c r="E149" s="76"/>
    </row>
    <row r="150" spans="3:5">
      <c r="C150" s="68">
        <f t="shared" si="1"/>
        <v>15</v>
      </c>
      <c r="D150" s="59">
        <v>-0.96013693142896295</v>
      </c>
      <c r="E150" s="76"/>
    </row>
    <row r="151" spans="3:5">
      <c r="C151" s="68">
        <f t="shared" si="1"/>
        <v>16</v>
      </c>
      <c r="D151" s="59">
        <v>0.670719036793472</v>
      </c>
      <c r="E151" s="76"/>
    </row>
    <row r="152" spans="3:5">
      <c r="C152" s="68">
        <f t="shared" si="1"/>
        <v>17</v>
      </c>
      <c r="D152" s="59">
        <v>1.6554032306353801</v>
      </c>
      <c r="E152" s="76"/>
    </row>
    <row r="153" spans="3:5">
      <c r="C153" s="68">
        <f t="shared" si="1"/>
        <v>18</v>
      </c>
      <c r="D153" s="59">
        <v>1.24270000851301</v>
      </c>
      <c r="E153" s="76"/>
    </row>
    <row r="154" spans="3:5">
      <c r="C154" s="68">
        <f t="shared" si="1"/>
        <v>19</v>
      </c>
      <c r="D154" s="59">
        <v>-1.5615115185687301</v>
      </c>
      <c r="E154" s="76"/>
    </row>
    <row r="155" spans="3:5">
      <c r="C155" s="68">
        <f t="shared" si="1"/>
        <v>20</v>
      </c>
      <c r="D155" s="59">
        <v>1.1820324682418899</v>
      </c>
      <c r="E155" s="76"/>
    </row>
    <row r="156" spans="3:5">
      <c r="C156" s="68">
        <f t="shared" si="1"/>
        <v>21</v>
      </c>
      <c r="D156" s="59">
        <v>0.57022427562966804</v>
      </c>
      <c r="E156" s="76"/>
    </row>
    <row r="157" spans="3:5">
      <c r="C157" s="68">
        <f t="shared" si="1"/>
        <v>22</v>
      </c>
      <c r="D157" s="59">
        <v>1.1405907532611701</v>
      </c>
      <c r="E157" s="76"/>
    </row>
    <row r="158" spans="3:5">
      <c r="C158" s="68">
        <f t="shared" si="1"/>
        <v>23</v>
      </c>
      <c r="D158" s="59">
        <v>-1.2406323887478801</v>
      </c>
      <c r="E158" s="76"/>
    </row>
    <row r="159" spans="3:5">
      <c r="C159" s="68">
        <f t="shared" si="1"/>
        <v>24</v>
      </c>
      <c r="D159" s="59">
        <v>0.68401153417988503</v>
      </c>
      <c r="E159" s="76"/>
    </row>
    <row r="160" spans="3:5">
      <c r="C160" s="68">
        <f t="shared" si="1"/>
        <v>25</v>
      </c>
      <c r="D160" s="59">
        <v>-0.52317377191022396</v>
      </c>
      <c r="E160" s="76"/>
    </row>
    <row r="161" spans="3:5">
      <c r="C161" s="68">
        <f t="shared" si="1"/>
        <v>26</v>
      </c>
      <c r="D161" s="59">
        <v>0.36242998117456499</v>
      </c>
      <c r="E161" s="76"/>
    </row>
    <row r="162" spans="3:5">
      <c r="C162" s="68">
        <f t="shared" si="1"/>
        <v>27</v>
      </c>
      <c r="D162" s="59">
        <v>-1.83991375629537</v>
      </c>
      <c r="E162" s="76"/>
    </row>
    <row r="163" spans="3:5">
      <c r="C163" s="68">
        <f t="shared" si="1"/>
        <v>28</v>
      </c>
      <c r="D163" s="59">
        <v>0.56166149854011205</v>
      </c>
      <c r="E163" s="76"/>
    </row>
    <row r="164" spans="3:5">
      <c r="C164" s="68">
        <f t="shared" si="1"/>
        <v>29</v>
      </c>
      <c r="D164" s="59">
        <v>0.89103205342139302</v>
      </c>
      <c r="E164" s="76"/>
    </row>
    <row r="165" spans="3:5">
      <c r="C165" s="68">
        <f t="shared" si="1"/>
        <v>30</v>
      </c>
      <c r="D165" s="59">
        <v>0.39563619190599397</v>
      </c>
      <c r="E165" s="76"/>
    </row>
    <row r="166" spans="3:5">
      <c r="C166" s="68">
        <f t="shared" si="1"/>
        <v>31</v>
      </c>
      <c r="D166" s="59">
        <v>7.6585945110555997E-2</v>
      </c>
      <c r="E166" s="76"/>
    </row>
    <row r="167" spans="3:5">
      <c r="C167" s="68">
        <f t="shared" si="1"/>
        <v>32</v>
      </c>
      <c r="D167" s="59">
        <v>2.40009458141231</v>
      </c>
      <c r="E167" s="76"/>
    </row>
    <row r="168" spans="3:5">
      <c r="C168" s="68">
        <f t="shared" si="1"/>
        <v>33</v>
      </c>
      <c r="D168" s="59">
        <v>-0.89423380625051596</v>
      </c>
      <c r="E168" s="76"/>
    </row>
    <row r="169" spans="3:5">
      <c r="C169" s="68">
        <f t="shared" si="1"/>
        <v>34</v>
      </c>
      <c r="D169" s="59">
        <v>0.76572308818063395</v>
      </c>
      <c r="E169" s="76"/>
    </row>
    <row r="170" spans="3:5">
      <c r="C170" s="68">
        <f t="shared" si="1"/>
        <v>35</v>
      </c>
      <c r="D170" s="59">
        <v>1.55920800082387</v>
      </c>
      <c r="E170" s="76"/>
    </row>
    <row r="171" spans="3:5">
      <c r="C171" s="68">
        <f t="shared" si="1"/>
        <v>36</v>
      </c>
      <c r="D171" s="59">
        <v>1.13248511294441</v>
      </c>
      <c r="E171" s="76"/>
    </row>
    <row r="172" spans="3:5">
      <c r="C172" s="68">
        <f t="shared" si="1"/>
        <v>37</v>
      </c>
      <c r="D172" s="59">
        <v>-0.25141910656007999</v>
      </c>
      <c r="E172" s="76"/>
    </row>
    <row r="173" spans="3:5">
      <c r="C173" s="68">
        <f t="shared" si="1"/>
        <v>38</v>
      </c>
      <c r="D173" s="59">
        <v>-1.1069576092844999</v>
      </c>
      <c r="E173" s="76"/>
    </row>
    <row r="174" spans="3:5">
      <c r="C174" s="68">
        <f t="shared" si="1"/>
        <v>39</v>
      </c>
      <c r="D174" s="59">
        <v>1.1850548359325499</v>
      </c>
      <c r="E174" s="76"/>
    </row>
    <row r="175" spans="3:5">
      <c r="C175" s="68">
        <f t="shared" si="1"/>
        <v>40</v>
      </c>
      <c r="D175" s="59">
        <v>-1.7276748475471899</v>
      </c>
      <c r="E175" s="76"/>
    </row>
    <row r="176" spans="3:5">
      <c r="C176" s="68">
        <f t="shared" si="1"/>
        <v>41</v>
      </c>
      <c r="D176" s="59">
        <v>0.15876242555749301</v>
      </c>
      <c r="E176" s="76"/>
    </row>
    <row r="177" spans="3:5">
      <c r="C177" s="68">
        <f t="shared" si="1"/>
        <v>42</v>
      </c>
      <c r="D177" s="59">
        <v>-0.66917228822416097</v>
      </c>
      <c r="E177" s="76"/>
    </row>
    <row r="178" spans="3:5">
      <c r="C178" s="68">
        <f t="shared" si="1"/>
        <v>43</v>
      </c>
      <c r="D178" s="59">
        <v>0.97289298307314598</v>
      </c>
      <c r="E178" s="76"/>
    </row>
    <row r="179" spans="3:5">
      <c r="C179" s="68">
        <f t="shared" si="1"/>
        <v>44</v>
      </c>
      <c r="D179" s="59">
        <v>-1.4306302518319101</v>
      </c>
      <c r="E179" s="76"/>
    </row>
    <row r="180" spans="3:5">
      <c r="C180" s="68">
        <f t="shared" si="1"/>
        <v>45</v>
      </c>
      <c r="D180" s="59">
        <v>0.73034390594040899</v>
      </c>
      <c r="E180" s="76"/>
    </row>
    <row r="181" spans="3:5">
      <c r="C181" s="68">
        <f t="shared" si="1"/>
        <v>46</v>
      </c>
      <c r="D181" s="59">
        <v>-0.39095620337030401</v>
      </c>
      <c r="E181" s="76"/>
    </row>
    <row r="182" spans="3:5">
      <c r="C182" s="68">
        <f t="shared" si="1"/>
        <v>47</v>
      </c>
      <c r="D182" s="59">
        <v>-0.81078917459218502</v>
      </c>
      <c r="E182" s="76"/>
    </row>
    <row r="183" spans="3:5">
      <c r="C183" s="68">
        <f t="shared" si="1"/>
        <v>48</v>
      </c>
      <c r="D183" s="59">
        <v>-0.48104746123372999</v>
      </c>
      <c r="E183" s="76"/>
    </row>
    <row r="184" spans="3:5">
      <c r="C184" s="68">
        <f t="shared" si="1"/>
        <v>49</v>
      </c>
      <c r="D184" s="59">
        <v>1.5235391550615101</v>
      </c>
      <c r="E184" s="76"/>
    </row>
    <row r="185" spans="3:5">
      <c r="C185" s="68">
        <f t="shared" si="1"/>
        <v>50</v>
      </c>
      <c r="D185" s="59">
        <v>-0.66296882192013395</v>
      </c>
      <c r="E185" s="76"/>
    </row>
    <row r="186" spans="3:5">
      <c r="C186" s="68">
        <f t="shared" si="1"/>
        <v>51</v>
      </c>
      <c r="D186" s="59">
        <v>0.72854349010884201</v>
      </c>
      <c r="E186" s="76"/>
    </row>
    <row r="187" spans="3:5">
      <c r="C187" s="68">
        <f t="shared" si="1"/>
        <v>52</v>
      </c>
      <c r="D187" s="59">
        <v>0.94302665871151903</v>
      </c>
      <c r="E187" s="76"/>
    </row>
    <row r="188" spans="3:5">
      <c r="C188" s="68">
        <f t="shared" si="1"/>
        <v>53</v>
      </c>
      <c r="D188" s="59">
        <v>0.36139232109077002</v>
      </c>
      <c r="E188" s="76"/>
    </row>
    <row r="189" spans="3:5">
      <c r="C189" s="68">
        <f t="shared" si="1"/>
        <v>54</v>
      </c>
      <c r="D189" s="59">
        <v>1.0600279018734799</v>
      </c>
      <c r="E189" s="76"/>
    </row>
    <row r="190" spans="3:5">
      <c r="C190" s="68">
        <f t="shared" si="1"/>
        <v>55</v>
      </c>
      <c r="D190" s="59">
        <v>0.73984272146699503</v>
      </c>
      <c r="E190" s="76"/>
    </row>
    <row r="191" spans="3:5">
      <c r="C191" s="68">
        <f t="shared" si="1"/>
        <v>56</v>
      </c>
      <c r="D191" s="59">
        <v>-3.6055801921046902</v>
      </c>
      <c r="E191" s="76"/>
    </row>
    <row r="192" spans="3:5">
      <c r="C192" s="68">
        <f t="shared" si="1"/>
        <v>57</v>
      </c>
      <c r="D192" s="59">
        <v>0.86905394769674205</v>
      </c>
      <c r="E192" s="76"/>
    </row>
    <row r="193" spans="3:5">
      <c r="C193" s="68">
        <f t="shared" si="1"/>
        <v>58</v>
      </c>
      <c r="D193" s="59">
        <v>-1.31462373168923</v>
      </c>
      <c r="E193" s="76"/>
    </row>
    <row r="194" spans="3:5">
      <c r="C194" s="68">
        <f t="shared" si="1"/>
        <v>59</v>
      </c>
      <c r="D194" s="59">
        <v>-8.9663322840587804E-3</v>
      </c>
      <c r="E194" s="76"/>
    </row>
    <row r="195" spans="3:5">
      <c r="C195" s="68">
        <f t="shared" si="1"/>
        <v>60</v>
      </c>
      <c r="D195" s="59">
        <v>-0.738670846572683</v>
      </c>
      <c r="E195" s="76"/>
    </row>
    <row r="196" spans="3:5">
      <c r="C196" s="68">
        <f t="shared" si="1"/>
        <v>61</v>
      </c>
      <c r="D196" s="59">
        <v>0.18023082308030999</v>
      </c>
      <c r="E196" s="76"/>
    </row>
    <row r="197" spans="3:5">
      <c r="C197" s="68">
        <f t="shared" si="1"/>
        <v>62</v>
      </c>
      <c r="D197" s="59">
        <v>-1.1662598999173499</v>
      </c>
      <c r="E197" s="76"/>
    </row>
    <row r="198" spans="3:5">
      <c r="C198" s="68">
        <f t="shared" si="1"/>
        <v>63</v>
      </c>
      <c r="D198" s="59">
        <v>-0.43104880255429501</v>
      </c>
      <c r="E198" s="76"/>
    </row>
    <row r="199" spans="3:5">
      <c r="C199" s="68">
        <f t="shared" si="1"/>
        <v>64</v>
      </c>
      <c r="D199" s="59">
        <v>-0.73292424687184199</v>
      </c>
      <c r="E199" s="76"/>
    </row>
    <row r="200" spans="3:5">
      <c r="C200" s="68">
        <f t="shared" si="1"/>
        <v>65</v>
      </c>
      <c r="D200" s="59">
        <v>0.36178152430605198</v>
      </c>
      <c r="E200" s="76"/>
    </row>
    <row r="201" spans="3:5">
      <c r="C201" s="68">
        <f t="shared" si="1"/>
        <v>66</v>
      </c>
      <c r="D201" s="59">
        <v>-1.0749705767589399</v>
      </c>
      <c r="E201" s="76"/>
    </row>
    <row r="202" spans="3:5">
      <c r="C202" s="68">
        <f t="shared" ref="C202:C235" si="2">C201+1</f>
        <v>67</v>
      </c>
      <c r="D202" s="59">
        <v>-0.234618817117798</v>
      </c>
      <c r="E202" s="76"/>
    </row>
    <row r="203" spans="3:5">
      <c r="C203" s="68">
        <f t="shared" si="2"/>
        <v>68</v>
      </c>
      <c r="D203" s="59">
        <v>1.4264658681454701</v>
      </c>
      <c r="E203" s="76"/>
    </row>
    <row r="204" spans="3:5">
      <c r="C204" s="68">
        <f t="shared" si="2"/>
        <v>69</v>
      </c>
      <c r="D204" s="59">
        <v>-0.62273106671966105</v>
      </c>
      <c r="E204" s="76"/>
    </row>
    <row r="205" spans="3:5">
      <c r="C205" s="68">
        <f t="shared" si="2"/>
        <v>70</v>
      </c>
      <c r="D205" s="59">
        <v>0.43786337308735801</v>
      </c>
      <c r="E205" s="76"/>
    </row>
    <row r="206" spans="3:5">
      <c r="C206" s="68">
        <f t="shared" si="2"/>
        <v>71</v>
      </c>
      <c r="D206" s="59">
        <v>0.55933987340855995</v>
      </c>
      <c r="E206" s="76"/>
    </row>
    <row r="207" spans="3:5">
      <c r="C207" s="68">
        <f t="shared" si="2"/>
        <v>72</v>
      </c>
      <c r="D207" s="59">
        <v>3.1874902461817803E-2</v>
      </c>
      <c r="E207" s="76"/>
    </row>
    <row r="208" spans="3:5">
      <c r="C208" s="68">
        <f t="shared" si="2"/>
        <v>73</v>
      </c>
      <c r="D208" s="59">
        <v>-1.0871832923578399</v>
      </c>
      <c r="E208" s="76"/>
    </row>
    <row r="209" spans="3:5">
      <c r="C209" s="68">
        <f t="shared" si="2"/>
        <v>74</v>
      </c>
      <c r="D209" s="59">
        <v>-0.60089723286908803</v>
      </c>
      <c r="E209" s="76"/>
    </row>
    <row r="210" spans="3:5">
      <c r="C210" s="68">
        <f t="shared" si="2"/>
        <v>75</v>
      </c>
      <c r="D210" s="59">
        <v>-1.20958350971924</v>
      </c>
      <c r="E210" s="76"/>
    </row>
    <row r="211" spans="3:5">
      <c r="C211" s="68">
        <f t="shared" si="2"/>
        <v>76</v>
      </c>
      <c r="D211" s="59">
        <v>-0.112482073648493</v>
      </c>
      <c r="E211" s="76"/>
    </row>
    <row r="212" spans="3:5">
      <c r="C212" s="68">
        <f t="shared" si="2"/>
        <v>77</v>
      </c>
      <c r="D212" s="59">
        <v>1.6200784444817899</v>
      </c>
      <c r="E212" s="76"/>
    </row>
    <row r="213" spans="3:5">
      <c r="C213" s="68">
        <f t="shared" si="2"/>
        <v>78</v>
      </c>
      <c r="D213" s="59">
        <v>-0.33349852144668601</v>
      </c>
      <c r="E213" s="76"/>
    </row>
    <row r="214" spans="3:5">
      <c r="C214" s="68">
        <f t="shared" si="2"/>
        <v>79</v>
      </c>
      <c r="D214" s="59">
        <v>-0.32825815873179998</v>
      </c>
      <c r="E214" s="76"/>
    </row>
    <row r="215" spans="3:5">
      <c r="C215" s="68">
        <f t="shared" si="2"/>
        <v>80</v>
      </c>
      <c r="D215" s="59">
        <v>1.0234439779312099</v>
      </c>
      <c r="E215" s="76"/>
    </row>
    <row r="216" spans="3:5">
      <c r="C216" s="68">
        <f t="shared" si="2"/>
        <v>81</v>
      </c>
      <c r="D216" s="59">
        <v>5.3337883319150899E-3</v>
      </c>
      <c r="E216" s="76"/>
    </row>
    <row r="217" spans="3:5">
      <c r="C217" s="68">
        <f t="shared" si="2"/>
        <v>82</v>
      </c>
      <c r="D217" s="59">
        <v>-0.16921842887848701</v>
      </c>
      <c r="E217" s="76"/>
    </row>
    <row r="218" spans="3:5">
      <c r="C218" s="68">
        <f t="shared" si="2"/>
        <v>83</v>
      </c>
      <c r="D218" s="59">
        <v>0.23005044569097599</v>
      </c>
      <c r="E218" s="76"/>
    </row>
    <row r="219" spans="3:5">
      <c r="C219" s="68">
        <f t="shared" si="2"/>
        <v>84</v>
      </c>
      <c r="D219" s="59">
        <v>0.62895507245610804</v>
      </c>
      <c r="E219" s="76"/>
    </row>
    <row r="220" spans="3:5">
      <c r="C220" s="68">
        <f t="shared" si="2"/>
        <v>85</v>
      </c>
      <c r="D220" s="59">
        <v>0.40730311625416299</v>
      </c>
      <c r="E220" s="76"/>
    </row>
    <row r="221" spans="3:5">
      <c r="C221" s="68">
        <f t="shared" si="2"/>
        <v>86</v>
      </c>
      <c r="D221" s="59">
        <v>1.3865689372241099</v>
      </c>
      <c r="E221" s="76"/>
    </row>
    <row r="222" spans="3:5">
      <c r="C222" s="68">
        <f t="shared" si="2"/>
        <v>87</v>
      </c>
      <c r="D222" s="59">
        <v>1.6542349268262899</v>
      </c>
      <c r="E222" s="76"/>
    </row>
    <row r="223" spans="3:5">
      <c r="C223" s="68">
        <f t="shared" si="2"/>
        <v>88</v>
      </c>
      <c r="D223" s="59">
        <v>0.165827640921139</v>
      </c>
      <c r="E223" s="76"/>
    </row>
    <row r="224" spans="3:5">
      <c r="C224" s="68">
        <f t="shared" si="2"/>
        <v>89</v>
      </c>
      <c r="D224" s="59">
        <v>1.51042753711024</v>
      </c>
      <c r="E224" s="76"/>
    </row>
    <row r="225" spans="3:6">
      <c r="C225" s="68">
        <f t="shared" si="2"/>
        <v>90</v>
      </c>
      <c r="D225" s="59">
        <v>5.74760143398041E-2</v>
      </c>
      <c r="E225" s="76"/>
    </row>
    <row r="226" spans="3:6">
      <c r="C226" s="68">
        <f t="shared" si="2"/>
        <v>91</v>
      </c>
      <c r="D226" s="59">
        <v>-1.2019821228232501E-2</v>
      </c>
      <c r="E226" s="76"/>
    </row>
    <row r="227" spans="3:6">
      <c r="C227" s="68">
        <f t="shared" si="2"/>
        <v>92</v>
      </c>
      <c r="D227" s="59">
        <v>-1.53096820555949</v>
      </c>
      <c r="E227" s="76"/>
    </row>
    <row r="228" spans="3:6">
      <c r="C228" s="68">
        <f t="shared" si="2"/>
        <v>93</v>
      </c>
      <c r="D228" s="59">
        <v>1.6217413923719799</v>
      </c>
      <c r="E228" s="76"/>
    </row>
    <row r="229" spans="3:6">
      <c r="C229" s="68">
        <f t="shared" si="2"/>
        <v>94</v>
      </c>
      <c r="D229" s="59">
        <v>0.391658435145678</v>
      </c>
      <c r="E229" s="76"/>
    </row>
    <row r="230" spans="3:6">
      <c r="C230" s="68">
        <f t="shared" si="2"/>
        <v>95</v>
      </c>
      <c r="D230" s="59">
        <v>0.56890894565900896</v>
      </c>
      <c r="E230" s="76"/>
    </row>
    <row r="231" spans="3:6">
      <c r="C231" s="68">
        <f t="shared" si="2"/>
        <v>96</v>
      </c>
      <c r="D231" s="59">
        <v>0.85273675583358499</v>
      </c>
      <c r="E231" s="76"/>
    </row>
    <row r="232" spans="3:6">
      <c r="C232" s="68">
        <f t="shared" si="2"/>
        <v>97</v>
      </c>
      <c r="D232" s="59">
        <v>2.1329771275188798</v>
      </c>
      <c r="E232" s="76"/>
    </row>
    <row r="233" spans="3:6">
      <c r="C233" s="68">
        <f t="shared" si="2"/>
        <v>98</v>
      </c>
      <c r="D233" s="59">
        <v>-0.90285315459394799</v>
      </c>
      <c r="E233" s="76"/>
    </row>
    <row r="234" spans="3:6">
      <c r="C234" s="68">
        <f t="shared" si="2"/>
        <v>99</v>
      </c>
      <c r="D234" s="59">
        <v>-2.74441755233986</v>
      </c>
      <c r="E234" s="76"/>
    </row>
    <row r="235" spans="3:6" ht="16.2" thickBot="1">
      <c r="C235" s="69">
        <f t="shared" si="2"/>
        <v>100</v>
      </c>
      <c r="D235" s="62">
        <v>0.11541734738885601</v>
      </c>
      <c r="E235" s="77"/>
    </row>
    <row r="236" spans="3:6">
      <c r="C236" t="s">
        <v>54</v>
      </c>
      <c r="E236" t="s">
        <v>54</v>
      </c>
    </row>
    <row r="237" spans="3:6">
      <c r="C237" t="s">
        <v>55</v>
      </c>
      <c r="E237" s="15" t="s">
        <v>54</v>
      </c>
      <c r="F237" s="74" t="s">
        <v>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134B-5CB1-4A42-A5DE-BDE6D7E5D1F3}">
  <dimension ref="B34:N83"/>
  <sheetViews>
    <sheetView showGridLines="0" zoomScaleNormal="100" workbookViewId="0"/>
  </sheetViews>
  <sheetFormatPr defaultColWidth="9" defaultRowHeight="14.4"/>
  <cols>
    <col min="1" max="1" width="9" style="11"/>
    <col min="2" max="2" width="33.59765625" style="11" customWidth="1"/>
    <col min="3" max="3" width="20.5" style="11" customWidth="1"/>
    <col min="4" max="4" width="19.69921875" style="11" bestFit="1" customWidth="1"/>
    <col min="5" max="5" width="16.59765625" style="11" bestFit="1" customWidth="1"/>
    <col min="6" max="6" width="17.8984375" style="11" bestFit="1" customWidth="1"/>
    <col min="7" max="7" width="12.59765625" style="11" customWidth="1"/>
    <col min="8" max="9" width="11.8984375" style="11" bestFit="1" customWidth="1"/>
    <col min="10" max="12" width="8.296875" style="11" customWidth="1"/>
    <col min="13" max="13" width="11.3984375" style="11" customWidth="1"/>
    <col min="14" max="20" width="8.09765625" style="11" customWidth="1"/>
    <col min="21" max="16384" width="9" style="11"/>
  </cols>
  <sheetData>
    <row r="34" spans="2:14" ht="21">
      <c r="B34" s="86" t="s">
        <v>65</v>
      </c>
    </row>
    <row r="38" spans="2:14">
      <c r="B38" s="4" t="s">
        <v>4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2:14" ht="15.6">
      <c r="B39" s="10" t="s">
        <v>62</v>
      </c>
      <c r="C39" s="8"/>
      <c r="E39"/>
      <c r="F39" s="7"/>
      <c r="G39"/>
      <c r="H39"/>
      <c r="I39"/>
      <c r="J39"/>
      <c r="K39"/>
      <c r="L39"/>
      <c r="M39"/>
      <c r="N39"/>
    </row>
    <row r="40" spans="2:14" ht="15.6">
      <c r="B40" s="10"/>
      <c r="C40"/>
      <c r="D40"/>
      <c r="E40"/>
      <c r="F40"/>
      <c r="G40"/>
      <c r="H40"/>
      <c r="I40"/>
      <c r="J40"/>
      <c r="K40"/>
      <c r="L40"/>
      <c r="M40"/>
      <c r="N40"/>
    </row>
    <row r="41" spans="2:14">
      <c r="B41" s="4" t="s">
        <v>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3" spans="2:14" ht="15.6">
      <c r="B43" s="84" t="s">
        <v>63</v>
      </c>
      <c r="C43" s="13"/>
      <c r="D43" s="13"/>
      <c r="E43" s="14"/>
      <c r="F43" s="13"/>
      <c r="G43" s="13"/>
      <c r="H43" s="13"/>
      <c r="I43" s="13"/>
      <c r="J43" s="13"/>
      <c r="K43" s="13"/>
      <c r="L43" s="13"/>
      <c r="M43" s="13"/>
      <c r="N43" s="13"/>
    </row>
    <row r="44" spans="2:14">
      <c r="E44" s="12"/>
    </row>
    <row r="45" spans="2:14" ht="15" thickBot="1">
      <c r="B45" s="16" t="s">
        <v>13</v>
      </c>
    </row>
    <row r="46" spans="2:14" ht="16.2">
      <c r="B46" s="17" t="s">
        <v>14</v>
      </c>
      <c r="C46" s="18">
        <v>100</v>
      </c>
      <c r="E46" s="15"/>
      <c r="F46" s="19" t="s">
        <v>15</v>
      </c>
      <c r="G46" s="19" t="s">
        <v>16</v>
      </c>
      <c r="H46" s="19" t="s">
        <v>9</v>
      </c>
      <c r="L46" s="20"/>
      <c r="M46" s="11" t="s">
        <v>17</v>
      </c>
    </row>
    <row r="47" spans="2:14">
      <c r="B47" s="21" t="s">
        <v>18</v>
      </c>
      <c r="C47" s="22">
        <v>0</v>
      </c>
      <c r="E47" s="15" t="s">
        <v>10</v>
      </c>
      <c r="F47" s="15"/>
      <c r="G47" s="15"/>
      <c r="H47" s="23"/>
      <c r="L47" s="24"/>
      <c r="M47" s="11" t="s">
        <v>19</v>
      </c>
    </row>
    <row r="48" spans="2:14">
      <c r="B48" s="21" t="s">
        <v>20</v>
      </c>
      <c r="C48" s="22">
        <v>0.15</v>
      </c>
      <c r="E48" s="15" t="s">
        <v>11</v>
      </c>
      <c r="F48" s="15"/>
      <c r="G48" s="15"/>
      <c r="H48" s="23"/>
      <c r="L48" s="48"/>
      <c r="M48" s="11" t="s">
        <v>56</v>
      </c>
    </row>
    <row r="49" spans="2:12" ht="15.6">
      <c r="B49" s="21" t="s">
        <v>21</v>
      </c>
      <c r="C49" s="25">
        <v>3</v>
      </c>
      <c r="E49" s="15" t="s">
        <v>12</v>
      </c>
      <c r="F49" s="15"/>
      <c r="G49" s="15"/>
      <c r="H49" s="23"/>
    </row>
    <row r="50" spans="2:12" ht="15.6">
      <c r="B50" s="21" t="s">
        <v>22</v>
      </c>
      <c r="C50" s="26">
        <v>0.04</v>
      </c>
    </row>
    <row r="51" spans="2:12">
      <c r="B51" s="21" t="s">
        <v>23</v>
      </c>
      <c r="C51" s="22">
        <v>0.1</v>
      </c>
      <c r="E51" s="11" t="s">
        <v>24</v>
      </c>
      <c r="H51" s="23"/>
    </row>
    <row r="52" spans="2:12" ht="18" customHeight="1">
      <c r="B52" s="21" t="s">
        <v>25</v>
      </c>
      <c r="C52" s="27">
        <v>0</v>
      </c>
      <c r="D52" s="28"/>
    </row>
    <row r="53" spans="2:12" ht="15" thickBot="1">
      <c r="B53" s="29" t="s">
        <v>26</v>
      </c>
      <c r="C53" s="30">
        <v>1</v>
      </c>
      <c r="E53" s="11" t="s">
        <v>27</v>
      </c>
      <c r="F53" s="31">
        <f>C46*(1-EXP(-C50*C49))</f>
        <v>11.307956328284252</v>
      </c>
    </row>
    <row r="54" spans="2:12" ht="15.6">
      <c r="B54" s="16"/>
      <c r="E54" s="11" t="s">
        <v>28</v>
      </c>
      <c r="F54" s="32">
        <f>F53-H51</f>
        <v>11.307956328284252</v>
      </c>
    </row>
    <row r="56" spans="2:12" ht="15" thickBot="1">
      <c r="B56" s="16" t="s">
        <v>29</v>
      </c>
    </row>
    <row r="57" spans="2:12">
      <c r="B57" s="17" t="s">
        <v>30</v>
      </c>
      <c r="C57" s="33">
        <v>100</v>
      </c>
      <c r="D57" s="34"/>
      <c r="E57" s="34" t="s">
        <v>1</v>
      </c>
      <c r="F57" s="35">
        <f>(LN(C57/C58)+(C60-C61)*C59+0.5*C62^2*C59)/(C62*SQRT(C59))</f>
        <v>0.59178402591936641</v>
      </c>
      <c r="G57" s="34"/>
      <c r="H57" s="34" t="s">
        <v>31</v>
      </c>
      <c r="I57" s="36">
        <f>NORMSDIST(F57)</f>
        <v>0.72300238934105954</v>
      </c>
      <c r="J57" s="34"/>
      <c r="K57" s="34" t="s">
        <v>32</v>
      </c>
      <c r="L57" s="37">
        <f>EXP(-(F57^2)/2)/SQRT(2*PI())</f>
        <v>0.33486001509629298</v>
      </c>
    </row>
    <row r="58" spans="2:12">
      <c r="B58" s="21" t="s">
        <v>8</v>
      </c>
      <c r="C58" s="41">
        <v>100</v>
      </c>
      <c r="E58" s="11" t="s">
        <v>2</v>
      </c>
      <c r="F58" s="38">
        <f>F57-C62*SQRT(C59)</f>
        <v>0.33197640478403484</v>
      </c>
      <c r="H58" s="11" t="s">
        <v>33</v>
      </c>
      <c r="I58" s="39">
        <f t="shared" ref="I58:I60" si="0">NORMSDIST(F58)</f>
        <v>0.63004646207249171</v>
      </c>
      <c r="K58" s="11" t="s">
        <v>34</v>
      </c>
      <c r="L58" s="40">
        <f>EXP(-(F58^2)/2)/SQRT(2*PI())</f>
        <v>0.37755361274089255</v>
      </c>
    </row>
    <row r="59" spans="2:12">
      <c r="B59" s="21" t="s">
        <v>35</v>
      </c>
      <c r="C59" s="41">
        <f>C49</f>
        <v>3</v>
      </c>
      <c r="E59" s="42" t="s">
        <v>36</v>
      </c>
      <c r="F59" s="38">
        <f>-F57</f>
        <v>-0.59178402591936641</v>
      </c>
      <c r="H59" s="11" t="s">
        <v>5</v>
      </c>
      <c r="I59" s="39">
        <f t="shared" si="0"/>
        <v>0.27699761065894041</v>
      </c>
      <c r="K59" s="11" t="s">
        <v>37</v>
      </c>
      <c r="L59" s="40">
        <f>EXP(-(F59^2)/2)/SQRT(2*PI())</f>
        <v>0.33486001509629298</v>
      </c>
    </row>
    <row r="60" spans="2:12" ht="15.6">
      <c r="B60" s="21" t="s">
        <v>38</v>
      </c>
      <c r="C60" s="43">
        <f>C50</f>
        <v>0.04</v>
      </c>
      <c r="E60" s="42" t="s">
        <v>39</v>
      </c>
      <c r="F60" s="38">
        <f>-F58</f>
        <v>-0.33197640478403484</v>
      </c>
      <c r="H60" s="11" t="s">
        <v>6</v>
      </c>
      <c r="I60" s="39">
        <f t="shared" si="0"/>
        <v>0.36995353792750835</v>
      </c>
      <c r="K60" s="11" t="s">
        <v>40</v>
      </c>
      <c r="L60" s="40">
        <f>EXP(-(F60^2)/2)/SQRT(2*PI())</f>
        <v>0.37755361274089255</v>
      </c>
    </row>
    <row r="61" spans="2:12">
      <c r="B61" s="21" t="s">
        <v>41</v>
      </c>
      <c r="C61" s="44">
        <f>$C$47</f>
        <v>0</v>
      </c>
      <c r="L61" s="45"/>
    </row>
    <row r="62" spans="2:12">
      <c r="B62" s="21" t="s">
        <v>42</v>
      </c>
      <c r="C62" s="44">
        <f>C48</f>
        <v>0.15</v>
      </c>
      <c r="E62" s="16" t="s">
        <v>43</v>
      </c>
      <c r="F62" s="12">
        <f>C57*EXP(-C61*C59)*I57-C58*EXP(-C60*C59)*I58</f>
        <v>16.420130604762512</v>
      </c>
      <c r="H62" s="16" t="s">
        <v>44</v>
      </c>
      <c r="I62" s="11">
        <f>C58*EXP(-C60*C59)*I60-C57*EXP(-C61*C59)*I59</f>
        <v>5.1121742764782816</v>
      </c>
      <c r="L62" s="45"/>
    </row>
    <row r="63" spans="2:12" ht="15" thickBot="1">
      <c r="B63" s="29"/>
      <c r="C63" s="46"/>
      <c r="D63" s="46"/>
      <c r="E63" s="46"/>
      <c r="F63" s="46"/>
      <c r="G63" s="46"/>
      <c r="H63" s="46"/>
      <c r="I63" s="46"/>
      <c r="J63" s="46"/>
      <c r="K63" s="46"/>
      <c r="L63" s="47"/>
    </row>
    <row r="66" spans="2:12" ht="15" thickBot="1">
      <c r="B66" s="16" t="s">
        <v>45</v>
      </c>
    </row>
    <row r="67" spans="2:12">
      <c r="B67" s="17" t="s">
        <v>30</v>
      </c>
      <c r="C67" s="33">
        <v>100</v>
      </c>
      <c r="D67" s="34"/>
      <c r="E67" s="34" t="s">
        <v>1</v>
      </c>
      <c r="F67" s="35">
        <f>(LN(C67/C68)+(C70-C71)*C69+0.5*C72^2*C69)/(C72*SQRT(C69))</f>
        <v>0.99731683976605856</v>
      </c>
      <c r="G67" s="34"/>
      <c r="H67" s="34" t="s">
        <v>31</v>
      </c>
      <c r="I67" s="36">
        <f>NORMSDIST(F67)</f>
        <v>0.84069462882795332</v>
      </c>
      <c r="J67" s="34"/>
      <c r="K67" s="34" t="s">
        <v>32</v>
      </c>
      <c r="L67" s="37">
        <f>EXP(-(F67^2)/2)/SQRT(2*PI())</f>
        <v>0.24261996918585765</v>
      </c>
    </row>
    <row r="68" spans="2:12">
      <c r="B68" s="21" t="s">
        <v>8</v>
      </c>
      <c r="C68" s="41">
        <f>C67*(1-C51)</f>
        <v>90</v>
      </c>
      <c r="E68" s="11" t="s">
        <v>2</v>
      </c>
      <c r="F68" s="38">
        <f>F67-C72*SQRT(C69)</f>
        <v>0.73750921863072705</v>
      </c>
      <c r="H68" s="11" t="s">
        <v>33</v>
      </c>
      <c r="I68" s="39">
        <f t="shared" ref="I68:I70" si="1">NORMSDIST(F68)</f>
        <v>0.76959363039085027</v>
      </c>
      <c r="K68" s="11" t="s">
        <v>34</v>
      </c>
      <c r="L68" s="40">
        <f>EXP(-(F68^2)/2)/SQRT(2*PI())</f>
        <v>0.30394805709704409</v>
      </c>
    </row>
    <row r="69" spans="2:12">
      <c r="B69" s="21" t="s">
        <v>35</v>
      </c>
      <c r="C69" s="41">
        <f>C49</f>
        <v>3</v>
      </c>
      <c r="E69" s="42" t="s">
        <v>36</v>
      </c>
      <c r="F69" s="38">
        <f>-F67</f>
        <v>-0.99731683976605856</v>
      </c>
      <c r="H69" s="11" t="s">
        <v>5</v>
      </c>
      <c r="I69" s="39">
        <f t="shared" si="1"/>
        <v>0.15930537117204663</v>
      </c>
      <c r="K69" s="11" t="s">
        <v>37</v>
      </c>
      <c r="L69" s="40">
        <f>EXP(-(F69^2)/2)/SQRT(2*PI())</f>
        <v>0.24261996918585765</v>
      </c>
    </row>
    <row r="70" spans="2:12" ht="15.6">
      <c r="B70" s="21" t="s">
        <v>38</v>
      </c>
      <c r="C70" s="43">
        <f>C50</f>
        <v>0.04</v>
      </c>
      <c r="E70" s="42" t="s">
        <v>39</v>
      </c>
      <c r="F70" s="38">
        <f>-F68</f>
        <v>-0.73750921863072705</v>
      </c>
      <c r="H70" s="11" t="s">
        <v>6</v>
      </c>
      <c r="I70" s="39">
        <f t="shared" si="1"/>
        <v>0.23040636960914973</v>
      </c>
      <c r="K70" s="11" t="s">
        <v>40</v>
      </c>
      <c r="L70" s="40">
        <f>EXP(-(F70^2)/2)/SQRT(2*PI())</f>
        <v>0.30394805709704409</v>
      </c>
    </row>
    <row r="71" spans="2:12">
      <c r="B71" s="21" t="s">
        <v>41</v>
      </c>
      <c r="C71" s="20">
        <v>0</v>
      </c>
      <c r="L71" s="45"/>
    </row>
    <row r="72" spans="2:12">
      <c r="B72" s="21" t="s">
        <v>42</v>
      </c>
      <c r="C72" s="44">
        <f>C48</f>
        <v>0.15</v>
      </c>
      <c r="E72" s="16" t="s">
        <v>43</v>
      </c>
      <c r="F72" s="12">
        <f>C67*EXP(-C71*C69)*I67-C68*EXP(-C70*C69)*I68</f>
        <v>22.638314194305728</v>
      </c>
      <c r="H72" s="16" t="s">
        <v>44</v>
      </c>
      <c r="I72" s="11">
        <f>C68*EXP(-C70*C69)*I70-C67*EXP(-C71*C69)*I69</f>
        <v>2.4611534988499049</v>
      </c>
      <c r="L72" s="45"/>
    </row>
    <row r="73" spans="2:12" ht="15" thickBot="1">
      <c r="B73" s="29"/>
      <c r="C73" s="46"/>
      <c r="D73" s="46"/>
      <c r="E73" s="46"/>
      <c r="F73" s="46"/>
      <c r="G73" s="46"/>
      <c r="H73" s="46"/>
      <c r="I73" s="46"/>
      <c r="J73" s="46"/>
      <c r="K73" s="46"/>
      <c r="L73" s="47"/>
    </row>
    <row r="76" spans="2:12" ht="15" thickBot="1">
      <c r="B76" s="16" t="s">
        <v>46</v>
      </c>
    </row>
    <row r="77" spans="2:12">
      <c r="B77" s="17" t="s">
        <v>30</v>
      </c>
      <c r="C77" s="33">
        <v>100</v>
      </c>
      <c r="D77" s="34"/>
      <c r="E77" s="34" t="s">
        <v>1</v>
      </c>
      <c r="F77" s="35">
        <f>(LN(C77/C78)+(C80-C81)*C79+0.5*C82^2*C79)/(C82*SQRT(C79))</f>
        <v>0.59178402591936641</v>
      </c>
      <c r="G77" s="34"/>
      <c r="H77" s="34" t="s">
        <v>31</v>
      </c>
      <c r="I77" s="36">
        <f>NORMSDIST(F77)</f>
        <v>0.72300238934105954</v>
      </c>
      <c r="J77" s="34"/>
      <c r="K77" s="34" t="s">
        <v>32</v>
      </c>
      <c r="L77" s="37">
        <f>EXP(-(F77^2)/2)/SQRT(2*PI())</f>
        <v>0.33486001509629298</v>
      </c>
    </row>
    <row r="78" spans="2:12">
      <c r="B78" s="21" t="s">
        <v>8</v>
      </c>
      <c r="C78" s="41">
        <f>C77*(1+CapRate)</f>
        <v>100</v>
      </c>
      <c r="E78" s="11" t="s">
        <v>2</v>
      </c>
      <c r="F78" s="38">
        <f>F77-C82*SQRT(C79)</f>
        <v>0.33197640478403484</v>
      </c>
      <c r="H78" s="11" t="s">
        <v>33</v>
      </c>
      <c r="I78" s="39">
        <f t="shared" ref="I78:I80" si="2">NORMSDIST(F78)</f>
        <v>0.63004646207249171</v>
      </c>
      <c r="K78" s="11" t="s">
        <v>34</v>
      </c>
      <c r="L78" s="40">
        <f>EXP(-(F78^2)/2)/SQRT(2*PI())</f>
        <v>0.37755361274089255</v>
      </c>
    </row>
    <row r="79" spans="2:12">
      <c r="B79" s="21" t="s">
        <v>35</v>
      </c>
      <c r="C79" s="41">
        <f>C49</f>
        <v>3</v>
      </c>
      <c r="E79" s="42" t="s">
        <v>36</v>
      </c>
      <c r="F79" s="38">
        <f>-F77</f>
        <v>-0.59178402591936641</v>
      </c>
      <c r="H79" s="11" t="s">
        <v>5</v>
      </c>
      <c r="I79" s="39">
        <f t="shared" si="2"/>
        <v>0.27699761065894041</v>
      </c>
      <c r="K79" s="11" t="s">
        <v>37</v>
      </c>
      <c r="L79" s="40">
        <f>EXP(-(F79^2)/2)/SQRT(2*PI())</f>
        <v>0.33486001509629298</v>
      </c>
    </row>
    <row r="80" spans="2:12" ht="15.6">
      <c r="B80" s="21" t="s">
        <v>38</v>
      </c>
      <c r="C80" s="43">
        <f>C50</f>
        <v>0.04</v>
      </c>
      <c r="E80" s="42" t="s">
        <v>39</v>
      </c>
      <c r="F80" s="38">
        <f>-F78</f>
        <v>-0.33197640478403484</v>
      </c>
      <c r="H80" s="11" t="s">
        <v>6</v>
      </c>
      <c r="I80" s="39">
        <f t="shared" si="2"/>
        <v>0.36995353792750835</v>
      </c>
      <c r="K80" s="11" t="s">
        <v>40</v>
      </c>
      <c r="L80" s="40">
        <f>EXP(-(F80^2)/2)/SQRT(2*PI())</f>
        <v>0.37755361274089255</v>
      </c>
    </row>
    <row r="81" spans="2:12">
      <c r="B81" s="21" t="s">
        <v>41</v>
      </c>
      <c r="C81" s="20">
        <v>0</v>
      </c>
      <c r="L81" s="45"/>
    </row>
    <row r="82" spans="2:12">
      <c r="B82" s="21" t="s">
        <v>42</v>
      </c>
      <c r="C82" s="44">
        <f>C48</f>
        <v>0.15</v>
      </c>
      <c r="E82" s="16" t="s">
        <v>43</v>
      </c>
      <c r="F82" s="12">
        <f>C77*EXP(-C81*C79)*I77-C78*EXP(-C80*C79)*I78</f>
        <v>16.420130604762512</v>
      </c>
      <c r="H82" s="16" t="s">
        <v>44</v>
      </c>
      <c r="I82" s="11">
        <f>C78*EXP(-C80*C79)*I80-C77*EXP(-C81*C79)*I79</f>
        <v>5.1121742764782816</v>
      </c>
      <c r="L82" s="45"/>
    </row>
    <row r="83" spans="2:12" ht="15" thickBot="1">
      <c r="B83" s="29"/>
      <c r="C83" s="46"/>
      <c r="D83" s="46"/>
      <c r="E83" s="46"/>
      <c r="F83" s="46"/>
      <c r="G83" s="46"/>
      <c r="H83" s="46"/>
      <c r="I83" s="46"/>
      <c r="J83" s="46"/>
      <c r="K83" s="46"/>
      <c r="L83" s="47"/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Candidate #</vt:lpstr>
      <vt:lpstr>Q4</vt:lpstr>
      <vt:lpstr>Q7</vt:lpstr>
      <vt:lpstr>CapRate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2024-06-08T19:17:17Z</dcterms:created>
  <dcterms:modified xsi:type="dcterms:W3CDTF">2026-01-14T16:07:41Z</dcterms:modified>
</cp:coreProperties>
</file>