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66925"/>
  <mc:AlternateContent xmlns:mc="http://schemas.openxmlformats.org/markup-compatibility/2006">
    <mc:Choice Requires="x15">
      <x15ac:absPath xmlns:x15ac="http://schemas.microsoft.com/office/spreadsheetml/2010/11/ac" url="https://societyofactuaries-my.sharepoint.com/personal/mdulceak_soa_org/Documents/U_Drive/Solutions/0-NEW FSA Exams/March 2026/INV 101/"/>
    </mc:Choice>
  </mc:AlternateContent>
  <xr:revisionPtr revIDLastSave="15" documentId="8_{F531C066-A70D-4590-A44F-72BB5DE4784B}" xr6:coauthVersionLast="47" xr6:coauthVersionMax="47" xr10:uidLastSave="{1560245B-EF03-4803-B113-CADB2451A94B}"/>
  <bookViews>
    <workbookView xWindow="-96" yWindow="0" windowWidth="11712" windowHeight="12336" firstSheet="5" activeTab="6" xr2:uid="{00000000-000D-0000-FFFF-FFFF00000000}"/>
  </bookViews>
  <sheets>
    <sheet name="Solution 1(a)" sheetId="8" r:id="rId1"/>
    <sheet name="Solution 1(b)" sheetId="6" r:id="rId2"/>
    <sheet name="Solution 1(c)" sheetId="12" r:id="rId3"/>
    <sheet name="2(b) Solution" sheetId="13" r:id="rId4"/>
    <sheet name="Solution (c)" sheetId="14" r:id="rId5"/>
    <sheet name="Solution 5(d)" sheetId="15" r:id="rId6"/>
    <sheet name="Solution (b)" sheetId="16" r:id="rId7"/>
  </sheets>
  <externalReferences>
    <externalReference r:id="rId8"/>
  </externalReferences>
  <definedNames>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2</definedName>
    <definedName name="_AtRisk_SimSetting_MultipleCPUManualCount" hidden="1">2</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Hlk192846198" localSheetId="6">'Solution (b)'!$A$39</definedName>
    <definedName name="_Hlk192846198" localSheetId="4">'Solution (c)'!$A$13</definedName>
    <definedName name="matrixfr" localSheetId="3">#REF!</definedName>
    <definedName name="matrixfr" localSheetId="1">#REF!</definedName>
    <definedName name="matrixfr">#REF!</definedName>
    <definedName name="matrixpr" localSheetId="3">#REF!</definedName>
    <definedName name="matrixpr" localSheetId="1">#REF!</definedName>
    <definedName name="matrixpr">#REF!</definedName>
    <definedName name="matrixrf" localSheetId="3">#REF!</definedName>
    <definedName name="matrixrf" localSheetId="1">#REF!</definedName>
    <definedName name="matrixr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6" l="1"/>
  <c r="D21" i="16"/>
  <c r="D24" i="16" s="1"/>
  <c r="E21" i="16"/>
  <c r="E24" i="16" s="1"/>
  <c r="C22" i="16"/>
  <c r="D22" i="16"/>
  <c r="E22" i="16"/>
  <c r="F22" i="16"/>
  <c r="C23" i="16"/>
  <c r="D23" i="16"/>
  <c r="E23" i="16"/>
  <c r="F23" i="16"/>
  <c r="C29" i="16"/>
  <c r="E29" i="16"/>
  <c r="C21" i="16" s="1"/>
  <c r="C30" i="16"/>
  <c r="F21" i="16" l="1"/>
  <c r="F24" i="16" s="1"/>
  <c r="C24" i="16"/>
  <c r="D28" i="15"/>
  <c r="C22" i="15" s="1"/>
  <c r="D30" i="15"/>
  <c r="D32" i="15"/>
  <c r="H23" i="14" l="1"/>
  <c r="H28" i="14"/>
  <c r="H30" i="14"/>
  <c r="H31" i="14"/>
  <c r="C36" i="14"/>
  <c r="C37" i="14"/>
  <c r="C38" i="14"/>
  <c r="I27" i="13" l="1"/>
  <c r="E21" i="13" s="1"/>
  <c r="I28" i="13"/>
  <c r="C30" i="13"/>
  <c r="C31" i="13"/>
  <c r="E35" i="13"/>
  <c r="F35" i="13"/>
  <c r="C37" i="13"/>
  <c r="E38" i="13"/>
  <c r="F38" i="13"/>
  <c r="E23" i="13" s="1"/>
  <c r="H38" i="13"/>
  <c r="C27" i="13" l="1"/>
  <c r="E25" i="8"/>
  <c r="E24" i="8"/>
  <c r="E23" i="8"/>
  <c r="R159" i="6" l="1"/>
  <c r="R271" i="6"/>
  <c r="R391" i="6"/>
  <c r="Q33" i="6"/>
  <c r="R33" i="6" s="1"/>
  <c r="Q34" i="6"/>
  <c r="R34" i="6" s="1"/>
  <c r="Q35" i="6"/>
  <c r="R35" i="6" s="1"/>
  <c r="Q36" i="6"/>
  <c r="R36" i="6" s="1"/>
  <c r="Q37" i="6"/>
  <c r="R37" i="6" s="1"/>
  <c r="Q38" i="6"/>
  <c r="R38" i="6" s="1"/>
  <c r="Q39" i="6"/>
  <c r="R39" i="6" s="1"/>
  <c r="Q40" i="6"/>
  <c r="R40" i="6" s="1"/>
  <c r="Q41" i="6"/>
  <c r="R41" i="6" s="1"/>
  <c r="Q42" i="6"/>
  <c r="R42" i="6" s="1"/>
  <c r="Q43" i="6"/>
  <c r="R43" i="6" s="1"/>
  <c r="Q44" i="6"/>
  <c r="R44" i="6" s="1"/>
  <c r="Q45" i="6"/>
  <c r="R45" i="6" s="1"/>
  <c r="Q46" i="6"/>
  <c r="R46" i="6" s="1"/>
  <c r="Q47" i="6"/>
  <c r="R47" i="6" s="1"/>
  <c r="Q48" i="6"/>
  <c r="R48" i="6" s="1"/>
  <c r="Q49" i="6"/>
  <c r="R49" i="6" s="1"/>
  <c r="Q50" i="6"/>
  <c r="R50" i="6" s="1"/>
  <c r="Q51" i="6"/>
  <c r="R51" i="6" s="1"/>
  <c r="Q52" i="6"/>
  <c r="R52" i="6" s="1"/>
  <c r="Q53" i="6"/>
  <c r="R53" i="6" s="1"/>
  <c r="Q54" i="6"/>
  <c r="R54" i="6" s="1"/>
  <c r="Q55" i="6"/>
  <c r="R55" i="6" s="1"/>
  <c r="Q56" i="6"/>
  <c r="R56" i="6" s="1"/>
  <c r="Q57" i="6"/>
  <c r="R57" i="6" s="1"/>
  <c r="Q58" i="6"/>
  <c r="R58" i="6" s="1"/>
  <c r="Q59" i="6"/>
  <c r="R59" i="6" s="1"/>
  <c r="Q60" i="6"/>
  <c r="R60" i="6" s="1"/>
  <c r="Q61" i="6"/>
  <c r="R61" i="6" s="1"/>
  <c r="Q62" i="6"/>
  <c r="R62" i="6" s="1"/>
  <c r="Q63" i="6"/>
  <c r="R63" i="6" s="1"/>
  <c r="Q64" i="6"/>
  <c r="R64" i="6" s="1"/>
  <c r="Q65" i="6"/>
  <c r="R65" i="6" s="1"/>
  <c r="Q66" i="6"/>
  <c r="R66" i="6" s="1"/>
  <c r="Q67" i="6"/>
  <c r="R67" i="6" s="1"/>
  <c r="Q68" i="6"/>
  <c r="R68" i="6" s="1"/>
  <c r="Q69" i="6"/>
  <c r="R69" i="6" s="1"/>
  <c r="Q70" i="6"/>
  <c r="R70" i="6" s="1"/>
  <c r="Q71" i="6"/>
  <c r="R71" i="6" s="1"/>
  <c r="Q72" i="6"/>
  <c r="R72" i="6" s="1"/>
  <c r="Q73" i="6"/>
  <c r="R73" i="6" s="1"/>
  <c r="Q74" i="6"/>
  <c r="R74" i="6" s="1"/>
  <c r="Q75" i="6"/>
  <c r="R75" i="6" s="1"/>
  <c r="Q76" i="6"/>
  <c r="R76" i="6" s="1"/>
  <c r="Q77" i="6"/>
  <c r="R77" i="6" s="1"/>
  <c r="Q78" i="6"/>
  <c r="R78" i="6" s="1"/>
  <c r="Q79" i="6"/>
  <c r="R79" i="6" s="1"/>
  <c r="Q80" i="6"/>
  <c r="R80" i="6" s="1"/>
  <c r="Q81" i="6"/>
  <c r="R81" i="6" s="1"/>
  <c r="Q82" i="6"/>
  <c r="R82" i="6" s="1"/>
  <c r="Q83" i="6"/>
  <c r="R83" i="6" s="1"/>
  <c r="Q84" i="6"/>
  <c r="R84" i="6" s="1"/>
  <c r="Q85" i="6"/>
  <c r="R85" i="6" s="1"/>
  <c r="Q86" i="6"/>
  <c r="R86" i="6" s="1"/>
  <c r="Q87" i="6"/>
  <c r="R87" i="6" s="1"/>
  <c r="Q88" i="6"/>
  <c r="R88" i="6" s="1"/>
  <c r="Q89" i="6"/>
  <c r="R89" i="6" s="1"/>
  <c r="Q90" i="6"/>
  <c r="R90" i="6" s="1"/>
  <c r="Q91" i="6"/>
  <c r="R91" i="6" s="1"/>
  <c r="Q92" i="6"/>
  <c r="R92" i="6" s="1"/>
  <c r="Q93" i="6"/>
  <c r="R93" i="6" s="1"/>
  <c r="Q94" i="6"/>
  <c r="R94" i="6" s="1"/>
  <c r="Q95" i="6"/>
  <c r="R95" i="6" s="1"/>
  <c r="Q96" i="6"/>
  <c r="R96" i="6" s="1"/>
  <c r="Q97" i="6"/>
  <c r="R97" i="6" s="1"/>
  <c r="Q98" i="6"/>
  <c r="R98" i="6" s="1"/>
  <c r="Q99" i="6"/>
  <c r="R99" i="6" s="1"/>
  <c r="Q100" i="6"/>
  <c r="R100" i="6" s="1"/>
  <c r="Q101" i="6"/>
  <c r="R101" i="6" s="1"/>
  <c r="Q102" i="6"/>
  <c r="R102" i="6" s="1"/>
  <c r="Q103" i="6"/>
  <c r="R103" i="6" s="1"/>
  <c r="Q104" i="6"/>
  <c r="R104" i="6" s="1"/>
  <c r="Q105" i="6"/>
  <c r="R105" i="6" s="1"/>
  <c r="Q106" i="6"/>
  <c r="R106" i="6" s="1"/>
  <c r="Q107" i="6"/>
  <c r="R107" i="6" s="1"/>
  <c r="Q108" i="6"/>
  <c r="R108" i="6" s="1"/>
  <c r="Q109" i="6"/>
  <c r="R109" i="6" s="1"/>
  <c r="Q110" i="6"/>
  <c r="R110" i="6" s="1"/>
  <c r="Q111" i="6"/>
  <c r="R111" i="6" s="1"/>
  <c r="Q112" i="6"/>
  <c r="R112" i="6" s="1"/>
  <c r="Q113" i="6"/>
  <c r="R113" i="6" s="1"/>
  <c r="Q114" i="6"/>
  <c r="R114" i="6" s="1"/>
  <c r="Q115" i="6"/>
  <c r="R115" i="6" s="1"/>
  <c r="Q116" i="6"/>
  <c r="R116" i="6" s="1"/>
  <c r="Q117" i="6"/>
  <c r="R117" i="6" s="1"/>
  <c r="Q118" i="6"/>
  <c r="R118" i="6" s="1"/>
  <c r="Q119" i="6"/>
  <c r="R119" i="6" s="1"/>
  <c r="Q120" i="6"/>
  <c r="R120" i="6" s="1"/>
  <c r="Q121" i="6"/>
  <c r="R121" i="6" s="1"/>
  <c r="Q122" i="6"/>
  <c r="R122" i="6" s="1"/>
  <c r="Q123" i="6"/>
  <c r="R123" i="6" s="1"/>
  <c r="Q124" i="6"/>
  <c r="R124" i="6" s="1"/>
  <c r="Q125" i="6"/>
  <c r="R125" i="6" s="1"/>
  <c r="Q126" i="6"/>
  <c r="R126" i="6" s="1"/>
  <c r="Q127" i="6"/>
  <c r="R127" i="6" s="1"/>
  <c r="Q128" i="6"/>
  <c r="R128" i="6" s="1"/>
  <c r="Q129" i="6"/>
  <c r="R129" i="6" s="1"/>
  <c r="Q130" i="6"/>
  <c r="R130" i="6" s="1"/>
  <c r="Q131" i="6"/>
  <c r="R131" i="6" s="1"/>
  <c r="Q132" i="6"/>
  <c r="R132" i="6" s="1"/>
  <c r="Q133" i="6"/>
  <c r="R133" i="6" s="1"/>
  <c r="Q134" i="6"/>
  <c r="R134" i="6" s="1"/>
  <c r="Q135" i="6"/>
  <c r="R135" i="6" s="1"/>
  <c r="Q136" i="6"/>
  <c r="R136" i="6" s="1"/>
  <c r="Q137" i="6"/>
  <c r="R137" i="6" s="1"/>
  <c r="Q138" i="6"/>
  <c r="R138" i="6" s="1"/>
  <c r="Q139" i="6"/>
  <c r="R139" i="6" s="1"/>
  <c r="Q140" i="6"/>
  <c r="R140" i="6" s="1"/>
  <c r="Q141" i="6"/>
  <c r="R141" i="6" s="1"/>
  <c r="Q142" i="6"/>
  <c r="R142" i="6" s="1"/>
  <c r="Q143" i="6"/>
  <c r="R143" i="6" s="1"/>
  <c r="Q144" i="6"/>
  <c r="R144" i="6" s="1"/>
  <c r="Q145" i="6"/>
  <c r="R145" i="6" s="1"/>
  <c r="Q146" i="6"/>
  <c r="R146" i="6" s="1"/>
  <c r="Q147" i="6"/>
  <c r="R147" i="6" s="1"/>
  <c r="Q148" i="6"/>
  <c r="R148" i="6" s="1"/>
  <c r="Q149" i="6"/>
  <c r="R149" i="6" s="1"/>
  <c r="Q150" i="6"/>
  <c r="R150" i="6" s="1"/>
  <c r="Q151" i="6"/>
  <c r="R151" i="6" s="1"/>
  <c r="Q152" i="6"/>
  <c r="R152" i="6" s="1"/>
  <c r="Q153" i="6"/>
  <c r="R153" i="6" s="1"/>
  <c r="Q154" i="6"/>
  <c r="R154" i="6" s="1"/>
  <c r="Q155" i="6"/>
  <c r="R155" i="6" s="1"/>
  <c r="Q156" i="6"/>
  <c r="R156" i="6" s="1"/>
  <c r="Q157" i="6"/>
  <c r="R157" i="6" s="1"/>
  <c r="Q158" i="6"/>
  <c r="R158" i="6" s="1"/>
  <c r="Q159" i="6"/>
  <c r="Q160" i="6"/>
  <c r="R160" i="6" s="1"/>
  <c r="Q161" i="6"/>
  <c r="R161" i="6" s="1"/>
  <c r="Q162" i="6"/>
  <c r="R162" i="6" s="1"/>
  <c r="Q163" i="6"/>
  <c r="R163" i="6" s="1"/>
  <c r="Q164" i="6"/>
  <c r="R164" i="6" s="1"/>
  <c r="Q165" i="6"/>
  <c r="R165" i="6" s="1"/>
  <c r="Q166" i="6"/>
  <c r="R166" i="6" s="1"/>
  <c r="Q167" i="6"/>
  <c r="R167" i="6" s="1"/>
  <c r="Q168" i="6"/>
  <c r="R168" i="6" s="1"/>
  <c r="Q169" i="6"/>
  <c r="R169" i="6" s="1"/>
  <c r="Q170" i="6"/>
  <c r="R170" i="6" s="1"/>
  <c r="Q171" i="6"/>
  <c r="R171" i="6" s="1"/>
  <c r="Q172" i="6"/>
  <c r="R172" i="6" s="1"/>
  <c r="Q173" i="6"/>
  <c r="R173" i="6" s="1"/>
  <c r="Q174" i="6"/>
  <c r="R174" i="6" s="1"/>
  <c r="Q175" i="6"/>
  <c r="R175" i="6" s="1"/>
  <c r="Q176" i="6"/>
  <c r="R176" i="6" s="1"/>
  <c r="Q177" i="6"/>
  <c r="R177" i="6" s="1"/>
  <c r="Q178" i="6"/>
  <c r="R178" i="6" s="1"/>
  <c r="Q179" i="6"/>
  <c r="R179" i="6" s="1"/>
  <c r="Q180" i="6"/>
  <c r="R180" i="6" s="1"/>
  <c r="Q181" i="6"/>
  <c r="R181" i="6" s="1"/>
  <c r="Q182" i="6"/>
  <c r="R182" i="6" s="1"/>
  <c r="Q183" i="6"/>
  <c r="R183" i="6" s="1"/>
  <c r="Q184" i="6"/>
  <c r="R184" i="6" s="1"/>
  <c r="Q185" i="6"/>
  <c r="R185" i="6" s="1"/>
  <c r="Q186" i="6"/>
  <c r="R186" i="6" s="1"/>
  <c r="Q187" i="6"/>
  <c r="R187" i="6" s="1"/>
  <c r="Q188" i="6"/>
  <c r="R188" i="6" s="1"/>
  <c r="Q189" i="6"/>
  <c r="R189" i="6" s="1"/>
  <c r="Q190" i="6"/>
  <c r="R190" i="6" s="1"/>
  <c r="Q191" i="6"/>
  <c r="R191" i="6" s="1"/>
  <c r="Q192" i="6"/>
  <c r="R192" i="6" s="1"/>
  <c r="Q193" i="6"/>
  <c r="R193" i="6" s="1"/>
  <c r="Q194" i="6"/>
  <c r="R194" i="6" s="1"/>
  <c r="Q195" i="6"/>
  <c r="R195" i="6" s="1"/>
  <c r="Q196" i="6"/>
  <c r="R196" i="6" s="1"/>
  <c r="Q197" i="6"/>
  <c r="R197" i="6" s="1"/>
  <c r="Q198" i="6"/>
  <c r="R198" i="6" s="1"/>
  <c r="Q199" i="6"/>
  <c r="R199" i="6" s="1"/>
  <c r="Q200" i="6"/>
  <c r="R200" i="6" s="1"/>
  <c r="Q201" i="6"/>
  <c r="R201" i="6" s="1"/>
  <c r="Q202" i="6"/>
  <c r="R202" i="6" s="1"/>
  <c r="Q203" i="6"/>
  <c r="R203" i="6" s="1"/>
  <c r="Q204" i="6"/>
  <c r="R204" i="6" s="1"/>
  <c r="Q205" i="6"/>
  <c r="R205" i="6" s="1"/>
  <c r="Q206" i="6"/>
  <c r="R206" i="6" s="1"/>
  <c r="Q207" i="6"/>
  <c r="R207" i="6" s="1"/>
  <c r="Q208" i="6"/>
  <c r="R208" i="6" s="1"/>
  <c r="Q209" i="6"/>
  <c r="R209" i="6" s="1"/>
  <c r="Q210" i="6"/>
  <c r="R210" i="6" s="1"/>
  <c r="Q211" i="6"/>
  <c r="R211" i="6" s="1"/>
  <c r="Q212" i="6"/>
  <c r="R212" i="6" s="1"/>
  <c r="Q213" i="6"/>
  <c r="R213" i="6" s="1"/>
  <c r="Q214" i="6"/>
  <c r="R214" i="6" s="1"/>
  <c r="Q215" i="6"/>
  <c r="R215" i="6" s="1"/>
  <c r="Q216" i="6"/>
  <c r="R216" i="6" s="1"/>
  <c r="Q217" i="6"/>
  <c r="R217" i="6" s="1"/>
  <c r="Q218" i="6"/>
  <c r="R218" i="6" s="1"/>
  <c r="Q219" i="6"/>
  <c r="R219" i="6" s="1"/>
  <c r="Q220" i="6"/>
  <c r="R220" i="6" s="1"/>
  <c r="Q221" i="6"/>
  <c r="R221" i="6" s="1"/>
  <c r="Q222" i="6"/>
  <c r="R222" i="6" s="1"/>
  <c r="Q223" i="6"/>
  <c r="R223" i="6" s="1"/>
  <c r="Q224" i="6"/>
  <c r="R224" i="6" s="1"/>
  <c r="Q225" i="6"/>
  <c r="R225" i="6" s="1"/>
  <c r="Q226" i="6"/>
  <c r="R226" i="6" s="1"/>
  <c r="Q227" i="6"/>
  <c r="R227" i="6" s="1"/>
  <c r="Q228" i="6"/>
  <c r="R228" i="6" s="1"/>
  <c r="Q229" i="6"/>
  <c r="R229" i="6" s="1"/>
  <c r="Q230" i="6"/>
  <c r="R230" i="6" s="1"/>
  <c r="Q231" i="6"/>
  <c r="R231" i="6" s="1"/>
  <c r="Q232" i="6"/>
  <c r="R232" i="6" s="1"/>
  <c r="Q233" i="6"/>
  <c r="R233" i="6" s="1"/>
  <c r="Q234" i="6"/>
  <c r="R234" i="6" s="1"/>
  <c r="Q235" i="6"/>
  <c r="R235" i="6" s="1"/>
  <c r="Q236" i="6"/>
  <c r="R236" i="6" s="1"/>
  <c r="Q237" i="6"/>
  <c r="R237" i="6" s="1"/>
  <c r="Q238" i="6"/>
  <c r="R238" i="6" s="1"/>
  <c r="Q239" i="6"/>
  <c r="R239" i="6" s="1"/>
  <c r="Q240" i="6"/>
  <c r="R240" i="6" s="1"/>
  <c r="Q241" i="6"/>
  <c r="R241" i="6" s="1"/>
  <c r="Q242" i="6"/>
  <c r="R242" i="6" s="1"/>
  <c r="Q243" i="6"/>
  <c r="R243" i="6" s="1"/>
  <c r="Q244" i="6"/>
  <c r="R244" i="6" s="1"/>
  <c r="Q245" i="6"/>
  <c r="R245" i="6" s="1"/>
  <c r="Q246" i="6"/>
  <c r="R246" i="6" s="1"/>
  <c r="Q247" i="6"/>
  <c r="R247" i="6" s="1"/>
  <c r="Q248" i="6"/>
  <c r="R248" i="6" s="1"/>
  <c r="Q249" i="6"/>
  <c r="R249" i="6" s="1"/>
  <c r="Q250" i="6"/>
  <c r="R250" i="6" s="1"/>
  <c r="Q251" i="6"/>
  <c r="R251" i="6" s="1"/>
  <c r="Q252" i="6"/>
  <c r="R252" i="6" s="1"/>
  <c r="Q253" i="6"/>
  <c r="R253" i="6" s="1"/>
  <c r="Q254" i="6"/>
  <c r="R254" i="6" s="1"/>
  <c r="Q255" i="6"/>
  <c r="R255" i="6" s="1"/>
  <c r="Q256" i="6"/>
  <c r="R256" i="6" s="1"/>
  <c r="Q257" i="6"/>
  <c r="R257" i="6" s="1"/>
  <c r="Q258" i="6"/>
  <c r="R258" i="6" s="1"/>
  <c r="Q259" i="6"/>
  <c r="R259" i="6" s="1"/>
  <c r="Q260" i="6"/>
  <c r="R260" i="6" s="1"/>
  <c r="Q261" i="6"/>
  <c r="R261" i="6" s="1"/>
  <c r="Q262" i="6"/>
  <c r="R262" i="6" s="1"/>
  <c r="Q263" i="6"/>
  <c r="R263" i="6" s="1"/>
  <c r="Q264" i="6"/>
  <c r="R264" i="6" s="1"/>
  <c r="Q265" i="6"/>
  <c r="R265" i="6" s="1"/>
  <c r="Q266" i="6"/>
  <c r="R266" i="6" s="1"/>
  <c r="Q267" i="6"/>
  <c r="R267" i="6" s="1"/>
  <c r="Q268" i="6"/>
  <c r="R268" i="6" s="1"/>
  <c r="Q269" i="6"/>
  <c r="R269" i="6" s="1"/>
  <c r="Q270" i="6"/>
  <c r="R270" i="6" s="1"/>
  <c r="Q271" i="6"/>
  <c r="Q272" i="6"/>
  <c r="R272" i="6" s="1"/>
  <c r="Q273" i="6"/>
  <c r="R273" i="6" s="1"/>
  <c r="Q274" i="6"/>
  <c r="R274" i="6" s="1"/>
  <c r="Q275" i="6"/>
  <c r="R275" i="6" s="1"/>
  <c r="Q276" i="6"/>
  <c r="R276" i="6" s="1"/>
  <c r="Q277" i="6"/>
  <c r="R277" i="6" s="1"/>
  <c r="Q278" i="6"/>
  <c r="R278" i="6" s="1"/>
  <c r="Q279" i="6"/>
  <c r="R279" i="6" s="1"/>
  <c r="Q280" i="6"/>
  <c r="R280" i="6" s="1"/>
  <c r="Q281" i="6"/>
  <c r="R281" i="6" s="1"/>
  <c r="Q282" i="6"/>
  <c r="R282" i="6" s="1"/>
  <c r="Q283" i="6"/>
  <c r="R283" i="6" s="1"/>
  <c r="Q284" i="6"/>
  <c r="R284" i="6" s="1"/>
  <c r="Q285" i="6"/>
  <c r="R285" i="6" s="1"/>
  <c r="Q286" i="6"/>
  <c r="R286" i="6" s="1"/>
  <c r="Q287" i="6"/>
  <c r="R287" i="6" s="1"/>
  <c r="Q288" i="6"/>
  <c r="R288" i="6" s="1"/>
  <c r="Q289" i="6"/>
  <c r="R289" i="6" s="1"/>
  <c r="Q290" i="6"/>
  <c r="R290" i="6" s="1"/>
  <c r="Q291" i="6"/>
  <c r="R291" i="6" s="1"/>
  <c r="Q292" i="6"/>
  <c r="R292" i="6" s="1"/>
  <c r="Q293" i="6"/>
  <c r="R293" i="6" s="1"/>
  <c r="Q294" i="6"/>
  <c r="R294" i="6" s="1"/>
  <c r="Q295" i="6"/>
  <c r="R295" i="6" s="1"/>
  <c r="Q296" i="6"/>
  <c r="R296" i="6" s="1"/>
  <c r="Q297" i="6"/>
  <c r="R297" i="6" s="1"/>
  <c r="Q298" i="6"/>
  <c r="R298" i="6" s="1"/>
  <c r="Q299" i="6"/>
  <c r="R299" i="6" s="1"/>
  <c r="Q300" i="6"/>
  <c r="R300" i="6" s="1"/>
  <c r="Q301" i="6"/>
  <c r="R301" i="6" s="1"/>
  <c r="Q302" i="6"/>
  <c r="R302" i="6" s="1"/>
  <c r="Q303" i="6"/>
  <c r="R303" i="6" s="1"/>
  <c r="Q304" i="6"/>
  <c r="R304" i="6" s="1"/>
  <c r="Q305" i="6"/>
  <c r="R305" i="6" s="1"/>
  <c r="Q306" i="6"/>
  <c r="R306" i="6" s="1"/>
  <c r="Q307" i="6"/>
  <c r="R307" i="6" s="1"/>
  <c r="Q308" i="6"/>
  <c r="R308" i="6" s="1"/>
  <c r="Q309" i="6"/>
  <c r="R309" i="6" s="1"/>
  <c r="Q310" i="6"/>
  <c r="R310" i="6" s="1"/>
  <c r="Q311" i="6"/>
  <c r="R311" i="6" s="1"/>
  <c r="Q312" i="6"/>
  <c r="R312" i="6" s="1"/>
  <c r="Q313" i="6"/>
  <c r="R313" i="6" s="1"/>
  <c r="Q314" i="6"/>
  <c r="R314" i="6" s="1"/>
  <c r="Q315" i="6"/>
  <c r="R315" i="6" s="1"/>
  <c r="Q316" i="6"/>
  <c r="R316" i="6" s="1"/>
  <c r="Q317" i="6"/>
  <c r="R317" i="6" s="1"/>
  <c r="Q318" i="6"/>
  <c r="R318" i="6" s="1"/>
  <c r="Q319" i="6"/>
  <c r="R319" i="6" s="1"/>
  <c r="Q320" i="6"/>
  <c r="R320" i="6" s="1"/>
  <c r="Q321" i="6"/>
  <c r="R321" i="6" s="1"/>
  <c r="Q322" i="6"/>
  <c r="R322" i="6" s="1"/>
  <c r="Q323" i="6"/>
  <c r="R323" i="6" s="1"/>
  <c r="Q324" i="6"/>
  <c r="R324" i="6" s="1"/>
  <c r="Q325" i="6"/>
  <c r="R325" i="6" s="1"/>
  <c r="Q326" i="6"/>
  <c r="R326" i="6" s="1"/>
  <c r="Q327" i="6"/>
  <c r="R327" i="6" s="1"/>
  <c r="Q328" i="6"/>
  <c r="R328" i="6" s="1"/>
  <c r="Q329" i="6"/>
  <c r="R329" i="6" s="1"/>
  <c r="Q330" i="6"/>
  <c r="R330" i="6" s="1"/>
  <c r="Q331" i="6"/>
  <c r="R331" i="6" s="1"/>
  <c r="Q332" i="6"/>
  <c r="R332" i="6" s="1"/>
  <c r="Q333" i="6"/>
  <c r="R333" i="6" s="1"/>
  <c r="Q334" i="6"/>
  <c r="R334" i="6" s="1"/>
  <c r="Q335" i="6"/>
  <c r="R335" i="6" s="1"/>
  <c r="Q336" i="6"/>
  <c r="R336" i="6" s="1"/>
  <c r="Q337" i="6"/>
  <c r="R337" i="6" s="1"/>
  <c r="Q338" i="6"/>
  <c r="R338" i="6" s="1"/>
  <c r="Q339" i="6"/>
  <c r="R339" i="6" s="1"/>
  <c r="Q340" i="6"/>
  <c r="R340" i="6" s="1"/>
  <c r="Q341" i="6"/>
  <c r="R341" i="6" s="1"/>
  <c r="Q342" i="6"/>
  <c r="R342" i="6" s="1"/>
  <c r="Q343" i="6"/>
  <c r="R343" i="6" s="1"/>
  <c r="Q344" i="6"/>
  <c r="R344" i="6" s="1"/>
  <c r="Q345" i="6"/>
  <c r="R345" i="6" s="1"/>
  <c r="Q346" i="6"/>
  <c r="R346" i="6" s="1"/>
  <c r="Q347" i="6"/>
  <c r="R347" i="6" s="1"/>
  <c r="Q348" i="6"/>
  <c r="R348" i="6" s="1"/>
  <c r="Q349" i="6"/>
  <c r="R349" i="6" s="1"/>
  <c r="Q350" i="6"/>
  <c r="R350" i="6" s="1"/>
  <c r="Q351" i="6"/>
  <c r="R351" i="6" s="1"/>
  <c r="Q352" i="6"/>
  <c r="R352" i="6" s="1"/>
  <c r="Q353" i="6"/>
  <c r="R353" i="6" s="1"/>
  <c r="Q354" i="6"/>
  <c r="R354" i="6" s="1"/>
  <c r="Q355" i="6"/>
  <c r="R355" i="6" s="1"/>
  <c r="Q356" i="6"/>
  <c r="R356" i="6" s="1"/>
  <c r="Q357" i="6"/>
  <c r="R357" i="6" s="1"/>
  <c r="Q358" i="6"/>
  <c r="R358" i="6" s="1"/>
  <c r="Q359" i="6"/>
  <c r="R359" i="6" s="1"/>
  <c r="Q360" i="6"/>
  <c r="R360" i="6" s="1"/>
  <c r="Q361" i="6"/>
  <c r="R361" i="6" s="1"/>
  <c r="Q362" i="6"/>
  <c r="R362" i="6" s="1"/>
  <c r="Q363" i="6"/>
  <c r="R363" i="6" s="1"/>
  <c r="Q364" i="6"/>
  <c r="R364" i="6" s="1"/>
  <c r="Q365" i="6"/>
  <c r="R365" i="6" s="1"/>
  <c r="Q366" i="6"/>
  <c r="R366" i="6" s="1"/>
  <c r="Q367" i="6"/>
  <c r="R367" i="6" s="1"/>
  <c r="Q368" i="6"/>
  <c r="R368" i="6" s="1"/>
  <c r="Q369" i="6"/>
  <c r="R369" i="6" s="1"/>
  <c r="Q370" i="6"/>
  <c r="R370" i="6" s="1"/>
  <c r="Q371" i="6"/>
  <c r="R371" i="6" s="1"/>
  <c r="Q372" i="6"/>
  <c r="R372" i="6" s="1"/>
  <c r="Q373" i="6"/>
  <c r="R373" i="6" s="1"/>
  <c r="Q374" i="6"/>
  <c r="R374" i="6" s="1"/>
  <c r="Q375" i="6"/>
  <c r="R375" i="6" s="1"/>
  <c r="Q376" i="6"/>
  <c r="R376" i="6" s="1"/>
  <c r="Q377" i="6"/>
  <c r="R377" i="6" s="1"/>
  <c r="Q378" i="6"/>
  <c r="R378" i="6" s="1"/>
  <c r="Q379" i="6"/>
  <c r="R379" i="6" s="1"/>
  <c r="Q380" i="6"/>
  <c r="R380" i="6" s="1"/>
  <c r="Q381" i="6"/>
  <c r="R381" i="6" s="1"/>
  <c r="Q382" i="6"/>
  <c r="R382" i="6" s="1"/>
  <c r="Q383" i="6"/>
  <c r="R383" i="6" s="1"/>
  <c r="Q384" i="6"/>
  <c r="R384" i="6" s="1"/>
  <c r="Q385" i="6"/>
  <c r="R385" i="6" s="1"/>
  <c r="Q386" i="6"/>
  <c r="R386" i="6" s="1"/>
  <c r="Q387" i="6"/>
  <c r="R387" i="6" s="1"/>
  <c r="Q388" i="6"/>
  <c r="R388" i="6" s="1"/>
  <c r="Q389" i="6"/>
  <c r="R389" i="6" s="1"/>
  <c r="Q390" i="6"/>
  <c r="R390" i="6" s="1"/>
  <c r="Q391" i="6"/>
  <c r="Q32" i="6"/>
  <c r="R32" i="6" s="1"/>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2" i="6"/>
  <c r="N32" i="6"/>
  <c r="O32" i="6" s="1"/>
  <c r="P32" i="6" s="1"/>
  <c r="D32" i="6"/>
  <c r="E32" i="6" l="1"/>
  <c r="F32" i="6" s="1"/>
  <c r="S32" i="6"/>
  <c r="T32" i="6" s="1"/>
  <c r="U32" i="6" l="1"/>
  <c r="N33" i="6"/>
  <c r="I32" i="6"/>
  <c r="D33" i="6" s="1"/>
  <c r="E33" i="6" l="1"/>
  <c r="F33" i="6" s="1"/>
  <c r="O33" i="6"/>
  <c r="P33" i="6" s="1"/>
  <c r="S33" i="6" s="1"/>
  <c r="J32" i="6"/>
  <c r="N34" i="6" l="1"/>
  <c r="T33" i="6"/>
  <c r="K32" i="6"/>
  <c r="I33" i="6"/>
  <c r="J33" i="6" s="1"/>
  <c r="U33" i="6" l="1"/>
  <c r="O34" i="6"/>
  <c r="P34" i="6" s="1"/>
  <c r="S34" i="6" s="1"/>
  <c r="N35" i="6" s="1"/>
  <c r="D34" i="6"/>
  <c r="E34" i="6" s="1"/>
  <c r="K33" i="6"/>
  <c r="F34" i="6" l="1"/>
  <c r="O35" i="6"/>
  <c r="P35" i="6" s="1"/>
  <c r="T34" i="6"/>
  <c r="I34" i="6" l="1"/>
  <c r="J34" i="6" s="1"/>
  <c r="K34" i="6" s="1"/>
  <c r="U34" i="6"/>
  <c r="S35" i="6"/>
  <c r="D35" i="6" l="1"/>
  <c r="E35" i="6" s="1"/>
  <c r="T35" i="6"/>
  <c r="N36" i="6"/>
  <c r="F35" i="6" l="1"/>
  <c r="I35" i="6" s="1"/>
  <c r="D36" i="6" s="1"/>
  <c r="E36" i="6" s="1"/>
  <c r="O36" i="6"/>
  <c r="P36" i="6" s="1"/>
  <c r="S36" i="6" s="1"/>
  <c r="N37" i="6" s="1"/>
  <c r="U35" i="6"/>
  <c r="F36" i="6" l="1"/>
  <c r="J35" i="6"/>
  <c r="K35" i="6" s="1"/>
  <c r="O37" i="6"/>
  <c r="P37" i="6" s="1"/>
  <c r="T36" i="6"/>
  <c r="I36" i="6" l="1"/>
  <c r="D37" i="6" s="1"/>
  <c r="E37" i="6" s="1"/>
  <c r="U36" i="6"/>
  <c r="S37" i="6"/>
  <c r="N38" i="6" s="1"/>
  <c r="O38" i="6" s="1"/>
  <c r="P38" i="6" s="1"/>
  <c r="F37" i="6" l="1"/>
  <c r="J36" i="6"/>
  <c r="K36" i="6" s="1"/>
  <c r="S38" i="6"/>
  <c r="N39" i="6" s="1"/>
  <c r="T37" i="6"/>
  <c r="U37" i="6" s="1"/>
  <c r="T38" i="6"/>
  <c r="U38" i="6" s="1"/>
  <c r="O39" i="6"/>
  <c r="P39" i="6" s="1"/>
  <c r="I37" i="6" l="1"/>
  <c r="D38" i="6" s="1"/>
  <c r="E38" i="6" s="1"/>
  <c r="S39" i="6"/>
  <c r="N40" i="6" s="1"/>
  <c r="J37" i="6" l="1"/>
  <c r="K37" i="6" s="1"/>
  <c r="T39" i="6"/>
  <c r="U39" i="6" s="1"/>
  <c r="O40" i="6"/>
  <c r="P40" i="6" s="1"/>
  <c r="F38" i="6" l="1"/>
  <c r="I38" i="6" s="1"/>
  <c r="S40" i="6"/>
  <c r="N41" i="6" s="1"/>
  <c r="D39" i="6" l="1"/>
  <c r="E39" i="6" s="1"/>
  <c r="J38" i="6"/>
  <c r="K38" i="6" s="1"/>
  <c r="T40" i="6"/>
  <c r="U40" i="6" s="1"/>
  <c r="O41" i="6"/>
  <c r="P41" i="6" s="1"/>
  <c r="S41" i="6" l="1"/>
  <c r="N42" i="6" s="1"/>
  <c r="F39" i="6" l="1"/>
  <c r="T41" i="6"/>
  <c r="U41" i="6" s="1"/>
  <c r="O42" i="6"/>
  <c r="P42" i="6" s="1"/>
  <c r="I39" i="6" l="1"/>
  <c r="D40" i="6" s="1"/>
  <c r="E40" i="6" s="1"/>
  <c r="S42" i="6"/>
  <c r="N43" i="6" s="1"/>
  <c r="F40" i="6" l="1"/>
  <c r="J39" i="6"/>
  <c r="K39" i="6" s="1"/>
  <c r="T42" i="6"/>
  <c r="U42" i="6" s="1"/>
  <c r="O43" i="6"/>
  <c r="P43" i="6" s="1"/>
  <c r="I40" i="6" l="1"/>
  <c r="D41" i="6" s="1"/>
  <c r="E41" i="6" s="1"/>
  <c r="S43" i="6"/>
  <c r="N44" i="6" s="1"/>
  <c r="J40" i="6" l="1"/>
  <c r="K40" i="6" s="1"/>
  <c r="F41" i="6"/>
  <c r="T43" i="6"/>
  <c r="U43" i="6" s="1"/>
  <c r="O44" i="6"/>
  <c r="P44" i="6" s="1"/>
  <c r="I41" i="6" l="1"/>
  <c r="D42" i="6" s="1"/>
  <c r="E42" i="6" s="1"/>
  <c r="S44" i="6"/>
  <c r="N45" i="6" s="1"/>
  <c r="J41" i="6" l="1"/>
  <c r="K41" i="6" s="1"/>
  <c r="T44" i="6"/>
  <c r="U44" i="6" s="1"/>
  <c r="O45" i="6"/>
  <c r="P45" i="6" s="1"/>
  <c r="F42" i="6" l="1"/>
  <c r="S45" i="6"/>
  <c r="T45" i="6" s="1"/>
  <c r="U45" i="6" s="1"/>
  <c r="N46" i="6"/>
  <c r="I42" i="6" l="1"/>
  <c r="D43" i="6" s="1"/>
  <c r="E43" i="6" s="1"/>
  <c r="O46" i="6"/>
  <c r="P46" i="6" s="1"/>
  <c r="F43" i="6" l="1"/>
  <c r="J42" i="6"/>
  <c r="K42" i="6" s="1"/>
  <c r="S46" i="6"/>
  <c r="N47" i="6" s="1"/>
  <c r="I43" i="6" l="1"/>
  <c r="D44" i="6" s="1"/>
  <c r="E44" i="6" s="1"/>
  <c r="T46" i="6"/>
  <c r="U46" i="6" s="1"/>
  <c r="O47" i="6"/>
  <c r="P47" i="6" s="1"/>
  <c r="J43" i="6" l="1"/>
  <c r="K43" i="6" s="1"/>
  <c r="F44" i="6"/>
  <c r="S47" i="6"/>
  <c r="N48" i="6" s="1"/>
  <c r="I44" i="6" l="1"/>
  <c r="J44" i="6" s="1"/>
  <c r="K44" i="6" s="1"/>
  <c r="T47" i="6"/>
  <c r="U47" i="6" s="1"/>
  <c r="O48" i="6"/>
  <c r="P48" i="6" s="1"/>
  <c r="D45" i="6" l="1"/>
  <c r="E45" i="6" s="1"/>
  <c r="S48" i="6"/>
  <c r="N49" i="6" s="1"/>
  <c r="F45" i="6" l="1"/>
  <c r="I45" i="6" s="1"/>
  <c r="D46" i="6" s="1"/>
  <c r="E46" i="6" s="1"/>
  <c r="T48" i="6"/>
  <c r="U48" i="6" s="1"/>
  <c r="O49" i="6"/>
  <c r="P49" i="6" s="1"/>
  <c r="J45" i="6" l="1"/>
  <c r="K45" i="6" s="1"/>
  <c r="S49" i="6"/>
  <c r="N50" i="6" s="1"/>
  <c r="F46" i="6" l="1"/>
  <c r="T49" i="6"/>
  <c r="U49" i="6" s="1"/>
  <c r="O50" i="6"/>
  <c r="P50" i="6" s="1"/>
  <c r="I46" i="6" l="1"/>
  <c r="D47" i="6" s="1"/>
  <c r="E47" i="6" s="1"/>
  <c r="S50" i="6"/>
  <c r="N51" i="6" s="1"/>
  <c r="F47" i="6" l="1"/>
  <c r="J46" i="6"/>
  <c r="K46" i="6" s="1"/>
  <c r="T50" i="6"/>
  <c r="U50" i="6" s="1"/>
  <c r="O51" i="6"/>
  <c r="P51" i="6" s="1"/>
  <c r="I47" i="6" l="1"/>
  <c r="D48" i="6" s="1"/>
  <c r="E48" i="6" s="1"/>
  <c r="S51" i="6"/>
  <c r="T51" i="6" s="1"/>
  <c r="U51" i="6" s="1"/>
  <c r="N52" i="6" l="1"/>
  <c r="F48" i="6"/>
  <c r="J47" i="6"/>
  <c r="K47" i="6" s="1"/>
  <c r="O52" i="6"/>
  <c r="P52" i="6" s="1"/>
  <c r="I48" i="6" l="1"/>
  <c r="J48" i="6" s="1"/>
  <c r="K48" i="6" s="1"/>
  <c r="D49" i="6"/>
  <c r="E49" i="6" s="1"/>
  <c r="S52" i="6"/>
  <c r="N53" i="6" s="1"/>
  <c r="F49" i="6" l="1"/>
  <c r="T52" i="6"/>
  <c r="U52" i="6" s="1"/>
  <c r="O53" i="6"/>
  <c r="P53" i="6" s="1"/>
  <c r="I49" i="6" l="1"/>
  <c r="D50" i="6" s="1"/>
  <c r="E50" i="6" s="1"/>
  <c r="S53" i="6"/>
  <c r="T53" i="6" s="1"/>
  <c r="U53" i="6" s="1"/>
  <c r="J49" i="6" l="1"/>
  <c r="K49" i="6" s="1"/>
  <c r="N54" i="6"/>
  <c r="O54" i="6"/>
  <c r="P54" i="6" s="1"/>
  <c r="F50" i="6" l="1"/>
  <c r="S54" i="6"/>
  <c r="T54" i="6" s="1"/>
  <c r="U54" i="6" s="1"/>
  <c r="N55" i="6" l="1"/>
  <c r="I50" i="6"/>
  <c r="J50" i="6" s="1"/>
  <c r="K50" i="6" s="1"/>
  <c r="O55" i="6"/>
  <c r="P55" i="6" s="1"/>
  <c r="D51" i="6" l="1"/>
  <c r="E51" i="6" s="1"/>
  <c r="S55" i="6"/>
  <c r="N56" i="6" s="1"/>
  <c r="F51" i="6" l="1"/>
  <c r="T55" i="6"/>
  <c r="U55" i="6" s="1"/>
  <c r="O56" i="6"/>
  <c r="P56" i="6" s="1"/>
  <c r="I51" i="6" l="1"/>
  <c r="J51" i="6" s="1"/>
  <c r="K51" i="6" s="1"/>
  <c r="D52" i="6"/>
  <c r="E52" i="6" s="1"/>
  <c r="S56" i="6"/>
  <c r="N57" i="6" s="1"/>
  <c r="F52" i="6" l="1"/>
  <c r="T56" i="6"/>
  <c r="U56" i="6" s="1"/>
  <c r="O57" i="6"/>
  <c r="P57" i="6" s="1"/>
  <c r="I52" i="6" l="1"/>
  <c r="J52" i="6" s="1"/>
  <c r="K52" i="6" s="1"/>
  <c r="S57" i="6"/>
  <c r="N58" i="6" s="1"/>
  <c r="D53" i="6" l="1"/>
  <c r="E53" i="6" s="1"/>
  <c r="T57" i="6"/>
  <c r="U57" i="6" s="1"/>
  <c r="O58" i="6"/>
  <c r="P58" i="6" s="1"/>
  <c r="F53" i="6" l="1"/>
  <c r="S58" i="6"/>
  <c r="N59" i="6" s="1"/>
  <c r="I53" i="6" l="1"/>
  <c r="D54" i="6" s="1"/>
  <c r="E54" i="6" s="1"/>
  <c r="T58" i="6"/>
  <c r="U58" i="6" s="1"/>
  <c r="O59" i="6"/>
  <c r="P59" i="6" s="1"/>
  <c r="J53" i="6" l="1"/>
  <c r="K53" i="6" s="1"/>
  <c r="S59" i="6"/>
  <c r="N60" i="6" s="1"/>
  <c r="F54" i="6" l="1"/>
  <c r="T59" i="6"/>
  <c r="U59" i="6" s="1"/>
  <c r="O60" i="6"/>
  <c r="P60" i="6" s="1"/>
  <c r="I54" i="6" l="1"/>
  <c r="D55" i="6" s="1"/>
  <c r="E55" i="6" s="1"/>
  <c r="S60" i="6"/>
  <c r="N61" i="6" s="1"/>
  <c r="F55" i="6" l="1"/>
  <c r="J54" i="6"/>
  <c r="K54" i="6" s="1"/>
  <c r="T60" i="6"/>
  <c r="U60" i="6" s="1"/>
  <c r="O61" i="6"/>
  <c r="P61" i="6" s="1"/>
  <c r="I55" i="6" l="1"/>
  <c r="D56" i="6" s="1"/>
  <c r="E56" i="6" s="1"/>
  <c r="S61" i="6"/>
  <c r="N62" i="6" s="1"/>
  <c r="F56" i="6" l="1"/>
  <c r="J55" i="6"/>
  <c r="K55" i="6" s="1"/>
  <c r="T61" i="6"/>
  <c r="U61" i="6" s="1"/>
  <c r="O62" i="6"/>
  <c r="P62" i="6" s="1"/>
  <c r="I56" i="6" l="1"/>
  <c r="D57" i="6" s="1"/>
  <c r="E57" i="6" s="1"/>
  <c r="S62" i="6"/>
  <c r="N63" i="6" s="1"/>
  <c r="F57" i="6" l="1"/>
  <c r="J56" i="6"/>
  <c r="K56" i="6" s="1"/>
  <c r="T62" i="6"/>
  <c r="U62" i="6" s="1"/>
  <c r="O63" i="6"/>
  <c r="P63" i="6" s="1"/>
  <c r="I57" i="6" l="1"/>
  <c r="D58" i="6" s="1"/>
  <c r="E58" i="6" s="1"/>
  <c r="S63" i="6"/>
  <c r="N64" i="6" s="1"/>
  <c r="F58" i="6" l="1"/>
  <c r="J57" i="6"/>
  <c r="K57" i="6" s="1"/>
  <c r="T63" i="6"/>
  <c r="U63" i="6" s="1"/>
  <c r="O64" i="6"/>
  <c r="P64" i="6" s="1"/>
  <c r="I58" i="6" l="1"/>
  <c r="D59" i="6" s="1"/>
  <c r="E59" i="6" s="1"/>
  <c r="S64" i="6"/>
  <c r="N65" i="6" s="1"/>
  <c r="F59" i="6" l="1"/>
  <c r="J58" i="6"/>
  <c r="K58" i="6" s="1"/>
  <c r="T64" i="6"/>
  <c r="U64" i="6" s="1"/>
  <c r="O65" i="6"/>
  <c r="P65" i="6" s="1"/>
  <c r="I59" i="6" l="1"/>
  <c r="J59" i="6" s="1"/>
  <c r="K59" i="6" s="1"/>
  <c r="D60" i="6"/>
  <c r="E60" i="6" s="1"/>
  <c r="S65" i="6"/>
  <c r="N66" i="6" s="1"/>
  <c r="F60" i="6" l="1"/>
  <c r="T65" i="6"/>
  <c r="U65" i="6" s="1"/>
  <c r="O66" i="6"/>
  <c r="P66" i="6" s="1"/>
  <c r="I60" i="6" l="1"/>
  <c r="D61" i="6" s="1"/>
  <c r="E61" i="6" s="1"/>
  <c r="S66" i="6"/>
  <c r="N67" i="6" s="1"/>
  <c r="F61" i="6" l="1"/>
  <c r="J60" i="6"/>
  <c r="K60" i="6" s="1"/>
  <c r="T66" i="6"/>
  <c r="U66" i="6" s="1"/>
  <c r="O67" i="6"/>
  <c r="P67" i="6" s="1"/>
  <c r="I61" i="6" l="1"/>
  <c r="D62" i="6" s="1"/>
  <c r="E62" i="6" s="1"/>
  <c r="S67" i="6"/>
  <c r="N68" i="6" s="1"/>
  <c r="J61" i="6" l="1"/>
  <c r="K61" i="6" s="1"/>
  <c r="F62" i="6"/>
  <c r="T67" i="6"/>
  <c r="U67" i="6" s="1"/>
  <c r="O68" i="6"/>
  <c r="P68" i="6" s="1"/>
  <c r="I62" i="6" l="1"/>
  <c r="D63" i="6" s="1"/>
  <c r="E63" i="6" s="1"/>
  <c r="S68" i="6"/>
  <c r="N69" i="6" s="1"/>
  <c r="F63" i="6" l="1"/>
  <c r="J62" i="6"/>
  <c r="K62" i="6" s="1"/>
  <c r="T68" i="6"/>
  <c r="U68" i="6" s="1"/>
  <c r="O69" i="6"/>
  <c r="P69" i="6" s="1"/>
  <c r="I63" i="6" l="1"/>
  <c r="D64" i="6" s="1"/>
  <c r="E64" i="6" s="1"/>
  <c r="S69" i="6"/>
  <c r="N70" i="6" s="1"/>
  <c r="F64" i="6" l="1"/>
  <c r="J63" i="6"/>
  <c r="K63" i="6" s="1"/>
  <c r="T69" i="6"/>
  <c r="U69" i="6" s="1"/>
  <c r="O70" i="6"/>
  <c r="P70" i="6" s="1"/>
  <c r="I64" i="6" l="1"/>
  <c r="D65" i="6" s="1"/>
  <c r="E65" i="6" s="1"/>
  <c r="S70" i="6"/>
  <c r="N71" i="6" s="1"/>
  <c r="J64" i="6" l="1"/>
  <c r="K64" i="6" s="1"/>
  <c r="F65" i="6"/>
  <c r="T70" i="6"/>
  <c r="U70" i="6" s="1"/>
  <c r="O71" i="6"/>
  <c r="P71" i="6" s="1"/>
  <c r="I65" i="6" l="1"/>
  <c r="D66" i="6" s="1"/>
  <c r="E66" i="6" s="1"/>
  <c r="S71" i="6"/>
  <c r="N72" i="6" s="1"/>
  <c r="F66" i="6" l="1"/>
  <c r="J65" i="6"/>
  <c r="K65" i="6" s="1"/>
  <c r="T71" i="6"/>
  <c r="U71" i="6" s="1"/>
  <c r="O72" i="6"/>
  <c r="P72" i="6" s="1"/>
  <c r="I66" i="6" l="1"/>
  <c r="J66" i="6" s="1"/>
  <c r="K66" i="6" s="1"/>
  <c r="S72" i="6"/>
  <c r="N73" i="6" s="1"/>
  <c r="D67" i="6" l="1"/>
  <c r="E67" i="6" s="1"/>
  <c r="T72" i="6"/>
  <c r="U72" i="6" s="1"/>
  <c r="O73" i="6"/>
  <c r="P73" i="6" s="1"/>
  <c r="F67" i="6" l="1"/>
  <c r="S73" i="6"/>
  <c r="N74" i="6" s="1"/>
  <c r="I67" i="6" l="1"/>
  <c r="J67" i="6" s="1"/>
  <c r="K67" i="6" s="1"/>
  <c r="D68" i="6"/>
  <c r="E68" i="6" s="1"/>
  <c r="T73" i="6"/>
  <c r="U73" i="6" s="1"/>
  <c r="O74" i="6"/>
  <c r="P74" i="6" s="1"/>
  <c r="F68" i="6" l="1"/>
  <c r="S74" i="6"/>
  <c r="N75" i="6" s="1"/>
  <c r="I68" i="6" l="1"/>
  <c r="D69" i="6" s="1"/>
  <c r="E69" i="6" s="1"/>
  <c r="T74" i="6"/>
  <c r="U74" i="6" s="1"/>
  <c r="O75" i="6"/>
  <c r="P75" i="6" s="1"/>
  <c r="J68" i="6" l="1"/>
  <c r="K68" i="6" s="1"/>
  <c r="S75" i="6"/>
  <c r="N76" i="6" s="1"/>
  <c r="F69" i="6" l="1"/>
  <c r="T75" i="6"/>
  <c r="U75" i="6" s="1"/>
  <c r="O76" i="6"/>
  <c r="P76" i="6" s="1"/>
  <c r="I69" i="6" l="1"/>
  <c r="D70" i="6" s="1"/>
  <c r="E70" i="6" s="1"/>
  <c r="S76" i="6"/>
  <c r="N77" i="6" s="1"/>
  <c r="F70" i="6" l="1"/>
  <c r="J69" i="6"/>
  <c r="K69" i="6" s="1"/>
  <c r="T76" i="6"/>
  <c r="U76" i="6" s="1"/>
  <c r="O77" i="6"/>
  <c r="P77" i="6" s="1"/>
  <c r="I70" i="6" l="1"/>
  <c r="D71" i="6" s="1"/>
  <c r="E71" i="6" s="1"/>
  <c r="S77" i="6"/>
  <c r="N78" i="6" s="1"/>
  <c r="F71" i="6" l="1"/>
  <c r="J70" i="6"/>
  <c r="K70" i="6" s="1"/>
  <c r="T77" i="6"/>
  <c r="U77" i="6" s="1"/>
  <c r="O78" i="6"/>
  <c r="P78" i="6" s="1"/>
  <c r="I71" i="6" l="1"/>
  <c r="D72" i="6" s="1"/>
  <c r="E72" i="6" s="1"/>
  <c r="S78" i="6"/>
  <c r="N79" i="6" s="1"/>
  <c r="F72" i="6" l="1"/>
  <c r="J71" i="6"/>
  <c r="K71" i="6" s="1"/>
  <c r="T78" i="6"/>
  <c r="U78" i="6" s="1"/>
  <c r="O79" i="6"/>
  <c r="P79" i="6" s="1"/>
  <c r="I72" i="6" l="1"/>
  <c r="D73" i="6" s="1"/>
  <c r="E73" i="6" s="1"/>
  <c r="S79" i="6"/>
  <c r="N80" i="6" s="1"/>
  <c r="F73" i="6" l="1"/>
  <c r="J72" i="6"/>
  <c r="K72" i="6" s="1"/>
  <c r="T79" i="6"/>
  <c r="U79" i="6" s="1"/>
  <c r="O80" i="6"/>
  <c r="P80" i="6" s="1"/>
  <c r="I73" i="6" l="1"/>
  <c r="D74" i="6" s="1"/>
  <c r="E74" i="6" s="1"/>
  <c r="S80" i="6"/>
  <c r="N81" i="6" s="1"/>
  <c r="J73" i="6" l="1"/>
  <c r="K73" i="6" s="1"/>
  <c r="F74" i="6"/>
  <c r="T80" i="6"/>
  <c r="U80" i="6" s="1"/>
  <c r="O81" i="6"/>
  <c r="P81" i="6" s="1"/>
  <c r="I74" i="6" l="1"/>
  <c r="D75" i="6" s="1"/>
  <c r="E75" i="6" s="1"/>
  <c r="S81" i="6"/>
  <c r="N82" i="6" s="1"/>
  <c r="F75" i="6" l="1"/>
  <c r="J74" i="6"/>
  <c r="K74" i="6" s="1"/>
  <c r="T81" i="6"/>
  <c r="U81" i="6" s="1"/>
  <c r="O82" i="6"/>
  <c r="P82" i="6" s="1"/>
  <c r="I75" i="6" l="1"/>
  <c r="J75" i="6" s="1"/>
  <c r="K75" i="6" s="1"/>
  <c r="S82" i="6"/>
  <c r="N83" i="6" s="1"/>
  <c r="D76" i="6" l="1"/>
  <c r="E76" i="6" s="1"/>
  <c r="T82" i="6"/>
  <c r="U82" i="6" s="1"/>
  <c r="O83" i="6"/>
  <c r="P83" i="6" s="1"/>
  <c r="F76" i="6" l="1"/>
  <c r="S83" i="6"/>
  <c r="N84" i="6" s="1"/>
  <c r="I76" i="6" l="1"/>
  <c r="D77" i="6" s="1"/>
  <c r="E77" i="6" s="1"/>
  <c r="T83" i="6"/>
  <c r="U83" i="6" s="1"/>
  <c r="O84" i="6"/>
  <c r="P84" i="6" s="1"/>
  <c r="J76" i="6" l="1"/>
  <c r="K76" i="6" s="1"/>
  <c r="S84" i="6"/>
  <c r="N85" i="6" s="1"/>
  <c r="F77" i="6" l="1"/>
  <c r="T84" i="6"/>
  <c r="U84" i="6" s="1"/>
  <c r="O85" i="6"/>
  <c r="P85" i="6" s="1"/>
  <c r="I77" i="6" l="1"/>
  <c r="D78" i="6" s="1"/>
  <c r="E78" i="6" s="1"/>
  <c r="S85" i="6"/>
  <c r="N86" i="6" s="1"/>
  <c r="F78" i="6" l="1"/>
  <c r="J77" i="6"/>
  <c r="K77" i="6" s="1"/>
  <c r="T85" i="6"/>
  <c r="U85" i="6" s="1"/>
  <c r="O86" i="6"/>
  <c r="P86" i="6" s="1"/>
  <c r="I78" i="6" l="1"/>
  <c r="D79" i="6" s="1"/>
  <c r="E79" i="6" s="1"/>
  <c r="S86" i="6"/>
  <c r="N87" i="6" s="1"/>
  <c r="F79" i="6" l="1"/>
  <c r="J78" i="6"/>
  <c r="K78" i="6" s="1"/>
  <c r="T86" i="6"/>
  <c r="U86" i="6" s="1"/>
  <c r="O87" i="6"/>
  <c r="P87" i="6" s="1"/>
  <c r="I79" i="6" l="1"/>
  <c r="D80" i="6" s="1"/>
  <c r="E80" i="6" s="1"/>
  <c r="S87" i="6"/>
  <c r="N88" i="6" s="1"/>
  <c r="F80" i="6" l="1"/>
  <c r="J79" i="6"/>
  <c r="K79" i="6" s="1"/>
  <c r="T87" i="6"/>
  <c r="U87" i="6" s="1"/>
  <c r="O88" i="6"/>
  <c r="P88" i="6" s="1"/>
  <c r="I80" i="6" l="1"/>
  <c r="D81" i="6" s="1"/>
  <c r="E81" i="6" s="1"/>
  <c r="S88" i="6"/>
  <c r="N89" i="6" s="1"/>
  <c r="F81" i="6" l="1"/>
  <c r="J80" i="6"/>
  <c r="K80" i="6" s="1"/>
  <c r="T88" i="6"/>
  <c r="U88" i="6" s="1"/>
  <c r="O89" i="6"/>
  <c r="P89" i="6" s="1"/>
  <c r="I81" i="6" l="1"/>
  <c r="D82" i="6" s="1"/>
  <c r="E82" i="6" s="1"/>
  <c r="S89" i="6"/>
  <c r="N90" i="6" s="1"/>
  <c r="F82" i="6" l="1"/>
  <c r="J81" i="6"/>
  <c r="K81" i="6" s="1"/>
  <c r="T89" i="6"/>
  <c r="U89" i="6" s="1"/>
  <c r="O90" i="6"/>
  <c r="P90" i="6" s="1"/>
  <c r="I82" i="6" l="1"/>
  <c r="D83" i="6" s="1"/>
  <c r="E83" i="6" s="1"/>
  <c r="S90" i="6"/>
  <c r="N91" i="6" s="1"/>
  <c r="F83" i="6" l="1"/>
  <c r="J82" i="6"/>
  <c r="K82" i="6" s="1"/>
  <c r="T90" i="6"/>
  <c r="U90" i="6" s="1"/>
  <c r="O91" i="6"/>
  <c r="P91" i="6" s="1"/>
  <c r="I83" i="6" l="1"/>
  <c r="J83" i="6" s="1"/>
  <c r="K83" i="6" s="1"/>
  <c r="S91" i="6"/>
  <c r="N92" i="6" s="1"/>
  <c r="D84" i="6" l="1"/>
  <c r="E84" i="6" s="1"/>
  <c r="T91" i="6"/>
  <c r="U91" i="6" s="1"/>
  <c r="O92" i="6"/>
  <c r="P92" i="6" s="1"/>
  <c r="F84" i="6" l="1"/>
  <c r="S92" i="6"/>
  <c r="N93" i="6" s="1"/>
  <c r="I84" i="6" l="1"/>
  <c r="J84" i="6" s="1"/>
  <c r="K84" i="6" s="1"/>
  <c r="T92" i="6"/>
  <c r="U92" i="6" s="1"/>
  <c r="O93" i="6"/>
  <c r="P93" i="6" s="1"/>
  <c r="D85" i="6" l="1"/>
  <c r="E85" i="6" s="1"/>
  <c r="S93" i="6"/>
  <c r="N94" i="6" s="1"/>
  <c r="F85" i="6" l="1"/>
  <c r="I85" i="6" s="1"/>
  <c r="J85" i="6" s="1"/>
  <c r="K85" i="6" s="1"/>
  <c r="T93" i="6"/>
  <c r="U93" i="6" s="1"/>
  <c r="O94" i="6"/>
  <c r="P94" i="6" s="1"/>
  <c r="D86" i="6" l="1"/>
  <c r="E86" i="6" s="1"/>
  <c r="S94" i="6"/>
  <c r="N95" i="6" s="1"/>
  <c r="F86" i="6" l="1"/>
  <c r="T94" i="6"/>
  <c r="U94" i="6" s="1"/>
  <c r="O95" i="6"/>
  <c r="P95" i="6" s="1"/>
  <c r="I86" i="6" l="1"/>
  <c r="D87" i="6" s="1"/>
  <c r="E87" i="6" s="1"/>
  <c r="S95" i="6"/>
  <c r="N96" i="6" s="1"/>
  <c r="F87" i="6" l="1"/>
  <c r="J86" i="6"/>
  <c r="K86" i="6" s="1"/>
  <c r="T95" i="6"/>
  <c r="U95" i="6" s="1"/>
  <c r="O96" i="6"/>
  <c r="P96" i="6" s="1"/>
  <c r="I87" i="6" l="1"/>
  <c r="D88" i="6" s="1"/>
  <c r="E88" i="6" s="1"/>
  <c r="S96" i="6"/>
  <c r="N97" i="6" s="1"/>
  <c r="F88" i="6" l="1"/>
  <c r="J87" i="6"/>
  <c r="K87" i="6" s="1"/>
  <c r="T96" i="6"/>
  <c r="U96" i="6" s="1"/>
  <c r="O97" i="6"/>
  <c r="P97" i="6" s="1"/>
  <c r="I88" i="6" l="1"/>
  <c r="D89" i="6" s="1"/>
  <c r="E89" i="6" s="1"/>
  <c r="S97" i="6"/>
  <c r="N98" i="6" s="1"/>
  <c r="F89" i="6" l="1"/>
  <c r="J88" i="6"/>
  <c r="K88" i="6" s="1"/>
  <c r="T97" i="6"/>
  <c r="U97" i="6" s="1"/>
  <c r="O98" i="6"/>
  <c r="P98" i="6" s="1"/>
  <c r="I89" i="6" l="1"/>
  <c r="D90" i="6" s="1"/>
  <c r="E90" i="6" s="1"/>
  <c r="S98" i="6"/>
  <c r="N99" i="6" s="1"/>
  <c r="F90" i="6" l="1"/>
  <c r="J89" i="6"/>
  <c r="K89" i="6" s="1"/>
  <c r="T98" i="6"/>
  <c r="U98" i="6" s="1"/>
  <c r="O99" i="6"/>
  <c r="P99" i="6" s="1"/>
  <c r="I90" i="6" l="1"/>
  <c r="J90" i="6" s="1"/>
  <c r="K90" i="6" s="1"/>
  <c r="S99" i="6"/>
  <c r="N100" i="6" s="1"/>
  <c r="D91" i="6" l="1"/>
  <c r="E91" i="6" s="1"/>
  <c r="T99" i="6"/>
  <c r="U99" i="6" s="1"/>
  <c r="O100" i="6"/>
  <c r="P100" i="6" s="1"/>
  <c r="F91" i="6" l="1"/>
  <c r="S100" i="6"/>
  <c r="N101" i="6" s="1"/>
  <c r="I91" i="6" l="1"/>
  <c r="J91" i="6" s="1"/>
  <c r="K91" i="6" s="1"/>
  <c r="D92" i="6"/>
  <c r="E92" i="6" s="1"/>
  <c r="T100" i="6"/>
  <c r="U100" i="6" s="1"/>
  <c r="O101" i="6"/>
  <c r="P101" i="6" s="1"/>
  <c r="F92" i="6" l="1"/>
  <c r="S101" i="6"/>
  <c r="N102" i="6" s="1"/>
  <c r="I92" i="6" l="1"/>
  <c r="J92" i="6" s="1"/>
  <c r="K92" i="6" s="1"/>
  <c r="T101" i="6"/>
  <c r="U101" i="6" s="1"/>
  <c r="O102" i="6"/>
  <c r="P102" i="6" s="1"/>
  <c r="D93" i="6" l="1"/>
  <c r="E93" i="6" s="1"/>
  <c r="S102" i="6"/>
  <c r="N103" i="6" s="1"/>
  <c r="F93" i="6" l="1"/>
  <c r="T102" i="6"/>
  <c r="U102" i="6" s="1"/>
  <c r="O103" i="6"/>
  <c r="P103" i="6" s="1"/>
  <c r="I93" i="6" l="1"/>
  <c r="D94" i="6" s="1"/>
  <c r="E94" i="6" s="1"/>
  <c r="S103" i="6"/>
  <c r="N104" i="6" s="1"/>
  <c r="F94" i="6" l="1"/>
  <c r="J93" i="6"/>
  <c r="K93" i="6" s="1"/>
  <c r="T103" i="6"/>
  <c r="U103" i="6" s="1"/>
  <c r="O104" i="6"/>
  <c r="P104" i="6" s="1"/>
  <c r="I94" i="6" l="1"/>
  <c r="D95" i="6" s="1"/>
  <c r="E95" i="6" s="1"/>
  <c r="S104" i="6"/>
  <c r="N105" i="6" s="1"/>
  <c r="J94" i="6" l="1"/>
  <c r="K94" i="6" s="1"/>
  <c r="F95" i="6"/>
  <c r="T104" i="6"/>
  <c r="U104" i="6" s="1"/>
  <c r="O105" i="6"/>
  <c r="P105" i="6" s="1"/>
  <c r="I95" i="6" l="1"/>
  <c r="D96" i="6" s="1"/>
  <c r="E96" i="6" s="1"/>
  <c r="S105" i="6"/>
  <c r="N106" i="6" s="1"/>
  <c r="F96" i="6" l="1"/>
  <c r="J95" i="6"/>
  <c r="K95" i="6" s="1"/>
  <c r="T105" i="6"/>
  <c r="U105" i="6" s="1"/>
  <c r="O106" i="6"/>
  <c r="P106" i="6" s="1"/>
  <c r="I96" i="6" l="1"/>
  <c r="J96" i="6" s="1"/>
  <c r="K96" i="6" s="1"/>
  <c r="S106" i="6"/>
  <c r="N107" i="6" s="1"/>
  <c r="D97" i="6" l="1"/>
  <c r="E97" i="6" s="1"/>
  <c r="T106" i="6"/>
  <c r="U106" i="6" s="1"/>
  <c r="O107" i="6"/>
  <c r="P107" i="6" s="1"/>
  <c r="F97" i="6" l="1"/>
  <c r="S107" i="6"/>
  <c r="N108" i="6" s="1"/>
  <c r="I97" i="6" l="1"/>
  <c r="D98" i="6" s="1"/>
  <c r="E98" i="6" s="1"/>
  <c r="T107" i="6"/>
  <c r="U107" i="6" s="1"/>
  <c r="O108" i="6"/>
  <c r="P108" i="6" s="1"/>
  <c r="F98" i="6" l="1"/>
  <c r="J97" i="6"/>
  <c r="K97" i="6" s="1"/>
  <c r="S108" i="6"/>
  <c r="N109" i="6" s="1"/>
  <c r="I98" i="6" l="1"/>
  <c r="D99" i="6" s="1"/>
  <c r="E99" i="6" s="1"/>
  <c r="T108" i="6"/>
  <c r="U108" i="6" s="1"/>
  <c r="O109" i="6"/>
  <c r="P109" i="6" s="1"/>
  <c r="F99" i="6" l="1"/>
  <c r="J98" i="6"/>
  <c r="K98" i="6" s="1"/>
  <c r="S109" i="6"/>
  <c r="N110" i="6" s="1"/>
  <c r="I99" i="6" l="1"/>
  <c r="J99" i="6" s="1"/>
  <c r="K99" i="6" s="1"/>
  <c r="T109" i="6"/>
  <c r="U109" i="6" s="1"/>
  <c r="O110" i="6"/>
  <c r="P110" i="6" s="1"/>
  <c r="D100" i="6" l="1"/>
  <c r="E100" i="6" s="1"/>
  <c r="S110" i="6"/>
  <c r="N111" i="6" s="1"/>
  <c r="F100" i="6" l="1"/>
  <c r="T110" i="6"/>
  <c r="U110" i="6" s="1"/>
  <c r="O111" i="6"/>
  <c r="P111" i="6" s="1"/>
  <c r="I100" i="6" l="1"/>
  <c r="D101" i="6" s="1"/>
  <c r="E101" i="6" s="1"/>
  <c r="S111" i="6"/>
  <c r="N112" i="6" s="1"/>
  <c r="F101" i="6" l="1"/>
  <c r="J100" i="6"/>
  <c r="K100" i="6" s="1"/>
  <c r="T111" i="6"/>
  <c r="U111" i="6" s="1"/>
  <c r="O112" i="6"/>
  <c r="P112" i="6" s="1"/>
  <c r="I101" i="6" l="1"/>
  <c r="J101" i="6" s="1"/>
  <c r="K101" i="6" s="1"/>
  <c r="S112" i="6"/>
  <c r="N113" i="6" s="1"/>
  <c r="D102" i="6" l="1"/>
  <c r="E102" i="6" s="1"/>
  <c r="T112" i="6"/>
  <c r="U112" i="6" s="1"/>
  <c r="O113" i="6"/>
  <c r="P113" i="6" s="1"/>
  <c r="F102" i="6" l="1"/>
  <c r="S113" i="6"/>
  <c r="N114" i="6" s="1"/>
  <c r="I102" i="6" l="1"/>
  <c r="D103" i="6" s="1"/>
  <c r="E103" i="6" s="1"/>
  <c r="T113" i="6"/>
  <c r="U113" i="6" s="1"/>
  <c r="O114" i="6"/>
  <c r="P114" i="6" s="1"/>
  <c r="F103" i="6" l="1"/>
  <c r="J102" i="6"/>
  <c r="K102" i="6" s="1"/>
  <c r="S114" i="6"/>
  <c r="N115" i="6" s="1"/>
  <c r="I103" i="6" l="1"/>
  <c r="D104" i="6" s="1"/>
  <c r="E104" i="6" s="1"/>
  <c r="T114" i="6"/>
  <c r="U114" i="6" s="1"/>
  <c r="O115" i="6"/>
  <c r="P115" i="6" s="1"/>
  <c r="F104" i="6" l="1"/>
  <c r="J103" i="6"/>
  <c r="K103" i="6" s="1"/>
  <c r="S115" i="6"/>
  <c r="N116" i="6" s="1"/>
  <c r="I104" i="6" l="1"/>
  <c r="D105" i="6" s="1"/>
  <c r="E105" i="6" s="1"/>
  <c r="T115" i="6"/>
  <c r="U115" i="6" s="1"/>
  <c r="O116" i="6"/>
  <c r="P116" i="6" s="1"/>
  <c r="F105" i="6" l="1"/>
  <c r="J104" i="6"/>
  <c r="K104" i="6" s="1"/>
  <c r="S116" i="6"/>
  <c r="N117" i="6" s="1"/>
  <c r="I105" i="6" l="1"/>
  <c r="D106" i="6" s="1"/>
  <c r="E106" i="6" s="1"/>
  <c r="T116" i="6"/>
  <c r="U116" i="6" s="1"/>
  <c r="O117" i="6"/>
  <c r="P117" i="6" s="1"/>
  <c r="F106" i="6" l="1"/>
  <c r="J105" i="6"/>
  <c r="K105" i="6" s="1"/>
  <c r="S117" i="6"/>
  <c r="N118" i="6" s="1"/>
  <c r="I106" i="6" l="1"/>
  <c r="D107" i="6" s="1"/>
  <c r="E107" i="6" s="1"/>
  <c r="T117" i="6"/>
  <c r="U117" i="6" s="1"/>
  <c r="O118" i="6"/>
  <c r="P118" i="6" s="1"/>
  <c r="F107" i="6" l="1"/>
  <c r="J106" i="6"/>
  <c r="K106" i="6" s="1"/>
  <c r="S118" i="6"/>
  <c r="N119" i="6" s="1"/>
  <c r="I107" i="6" l="1"/>
  <c r="J107" i="6" s="1"/>
  <c r="K107" i="6" s="1"/>
  <c r="T118" i="6"/>
  <c r="U118" i="6" s="1"/>
  <c r="O119" i="6"/>
  <c r="P119" i="6" s="1"/>
  <c r="D108" i="6" l="1"/>
  <c r="E108" i="6" s="1"/>
  <c r="S119" i="6"/>
  <c r="N120" i="6" s="1"/>
  <c r="F108" i="6" l="1"/>
  <c r="I108" i="6" s="1"/>
  <c r="D109" i="6" s="1"/>
  <c r="E109" i="6" s="1"/>
  <c r="T119" i="6"/>
  <c r="U119" i="6" s="1"/>
  <c r="O120" i="6"/>
  <c r="P120" i="6" s="1"/>
  <c r="F109" i="6" l="1"/>
  <c r="J108" i="6"/>
  <c r="K108" i="6" s="1"/>
  <c r="S120" i="6"/>
  <c r="N121" i="6" s="1"/>
  <c r="I109" i="6" l="1"/>
  <c r="J109" i="6" s="1"/>
  <c r="K109" i="6" s="1"/>
  <c r="T120" i="6"/>
  <c r="U120" i="6" s="1"/>
  <c r="O121" i="6"/>
  <c r="P121" i="6" s="1"/>
  <c r="D110" i="6" l="1"/>
  <c r="E110" i="6" s="1"/>
  <c r="S121" i="6"/>
  <c r="N122" i="6" s="1"/>
  <c r="F110" i="6" l="1"/>
  <c r="T121" i="6"/>
  <c r="U121" i="6" s="1"/>
  <c r="O122" i="6"/>
  <c r="P122" i="6" s="1"/>
  <c r="I110" i="6" l="1"/>
  <c r="J110" i="6" s="1"/>
  <c r="K110" i="6" s="1"/>
  <c r="S122" i="6"/>
  <c r="N123" i="6" s="1"/>
  <c r="D111" i="6" l="1"/>
  <c r="E111" i="6" s="1"/>
  <c r="T122" i="6"/>
  <c r="U122" i="6" s="1"/>
  <c r="O123" i="6"/>
  <c r="P123" i="6" s="1"/>
  <c r="F111" i="6" l="1"/>
  <c r="I111" i="6" s="1"/>
  <c r="D112" i="6" s="1"/>
  <c r="E112" i="6" s="1"/>
  <c r="S123" i="6"/>
  <c r="N124" i="6" s="1"/>
  <c r="F112" i="6" l="1"/>
  <c r="J111" i="6"/>
  <c r="K111" i="6" s="1"/>
  <c r="T123" i="6"/>
  <c r="U123" i="6" s="1"/>
  <c r="O124" i="6"/>
  <c r="P124" i="6" s="1"/>
  <c r="I112" i="6" l="1"/>
  <c r="D113" i="6" s="1"/>
  <c r="E113" i="6" s="1"/>
  <c r="S124" i="6"/>
  <c r="N125" i="6" s="1"/>
  <c r="F113" i="6" l="1"/>
  <c r="J112" i="6"/>
  <c r="K112" i="6" s="1"/>
  <c r="T124" i="6"/>
  <c r="U124" i="6" s="1"/>
  <c r="O125" i="6"/>
  <c r="P125" i="6" s="1"/>
  <c r="I113" i="6" l="1"/>
  <c r="D114" i="6" s="1"/>
  <c r="E114" i="6" s="1"/>
  <c r="S125" i="6"/>
  <c r="N126" i="6" s="1"/>
  <c r="F114" i="6" l="1"/>
  <c r="I114" i="6" s="1"/>
  <c r="D115" i="6" s="1"/>
  <c r="E115" i="6" s="1"/>
  <c r="J113" i="6"/>
  <c r="K113" i="6" s="1"/>
  <c r="T125" i="6"/>
  <c r="U125" i="6" s="1"/>
  <c r="O126" i="6"/>
  <c r="P126" i="6" s="1"/>
  <c r="F115" i="6" l="1"/>
  <c r="J114" i="6"/>
  <c r="K114" i="6" s="1"/>
  <c r="S126" i="6"/>
  <c r="N127" i="6" s="1"/>
  <c r="I115" i="6" l="1"/>
  <c r="J115" i="6" s="1"/>
  <c r="K115" i="6" s="1"/>
  <c r="T126" i="6"/>
  <c r="U126" i="6" s="1"/>
  <c r="O127" i="6"/>
  <c r="P127" i="6" s="1"/>
  <c r="D116" i="6" l="1"/>
  <c r="E116" i="6" s="1"/>
  <c r="F116" i="6" s="1"/>
  <c r="S127" i="6"/>
  <c r="N128" i="6" s="1"/>
  <c r="I116" i="6" l="1"/>
  <c r="J116" i="6" s="1"/>
  <c r="K116" i="6" s="1"/>
  <c r="T127" i="6"/>
  <c r="U127" i="6" s="1"/>
  <c r="O128" i="6"/>
  <c r="P128" i="6" s="1"/>
  <c r="D117" i="6" l="1"/>
  <c r="E117" i="6" s="1"/>
  <c r="F117" i="6" s="1"/>
  <c r="S128" i="6"/>
  <c r="N129" i="6" s="1"/>
  <c r="I117" i="6" l="1"/>
  <c r="J117" i="6" s="1"/>
  <c r="K117" i="6" s="1"/>
  <c r="T128" i="6"/>
  <c r="U128" i="6" s="1"/>
  <c r="O129" i="6"/>
  <c r="P129" i="6" s="1"/>
  <c r="D118" i="6" l="1"/>
  <c r="E118" i="6" s="1"/>
  <c r="S129" i="6"/>
  <c r="N130" i="6" s="1"/>
  <c r="F118" i="6" l="1"/>
  <c r="T129" i="6"/>
  <c r="U129" i="6" s="1"/>
  <c r="O130" i="6"/>
  <c r="P130" i="6" s="1"/>
  <c r="I118" i="6" l="1"/>
  <c r="D119" i="6" s="1"/>
  <c r="E119" i="6" s="1"/>
  <c r="S130" i="6"/>
  <c r="N131" i="6" s="1"/>
  <c r="F119" i="6" l="1"/>
  <c r="J118" i="6"/>
  <c r="K118" i="6" s="1"/>
  <c r="T130" i="6"/>
  <c r="U130" i="6" s="1"/>
  <c r="O131" i="6"/>
  <c r="P131" i="6" s="1"/>
  <c r="I119" i="6" l="1"/>
  <c r="D120" i="6" s="1"/>
  <c r="E120" i="6" s="1"/>
  <c r="S131" i="6"/>
  <c r="N132" i="6" s="1"/>
  <c r="F120" i="6" l="1"/>
  <c r="J119" i="6"/>
  <c r="K119" i="6" s="1"/>
  <c r="T131" i="6"/>
  <c r="U131" i="6" s="1"/>
  <c r="O132" i="6"/>
  <c r="P132" i="6" s="1"/>
  <c r="I120" i="6" l="1"/>
  <c r="J120" i="6" s="1"/>
  <c r="K120" i="6" s="1"/>
  <c r="S132" i="6"/>
  <c r="N133" i="6" s="1"/>
  <c r="D121" i="6" l="1"/>
  <c r="E121" i="6" s="1"/>
  <c r="T132" i="6"/>
  <c r="U132" i="6" s="1"/>
  <c r="O133" i="6"/>
  <c r="P133" i="6" s="1"/>
  <c r="F121" i="6" l="1"/>
  <c r="I121" i="6"/>
  <c r="D122" i="6" s="1"/>
  <c r="E122" i="6" s="1"/>
  <c r="S133" i="6"/>
  <c r="N134" i="6" s="1"/>
  <c r="F122" i="6" l="1"/>
  <c r="J121" i="6"/>
  <c r="K121" i="6" s="1"/>
  <c r="T133" i="6"/>
  <c r="U133" i="6" s="1"/>
  <c r="O134" i="6"/>
  <c r="P134" i="6" s="1"/>
  <c r="I122" i="6" l="1"/>
  <c r="D123" i="6" s="1"/>
  <c r="E123" i="6" s="1"/>
  <c r="S134" i="6"/>
  <c r="N135" i="6" s="1"/>
  <c r="F123" i="6" l="1"/>
  <c r="J122" i="6"/>
  <c r="K122" i="6" s="1"/>
  <c r="T134" i="6"/>
  <c r="U134" i="6" s="1"/>
  <c r="O135" i="6"/>
  <c r="P135" i="6" s="1"/>
  <c r="I123" i="6" l="1"/>
  <c r="D124" i="6" s="1"/>
  <c r="E124" i="6" s="1"/>
  <c r="S135" i="6"/>
  <c r="N136" i="6" s="1"/>
  <c r="F124" i="6" l="1"/>
  <c r="J123" i="6"/>
  <c r="K123" i="6" s="1"/>
  <c r="T135" i="6"/>
  <c r="U135" i="6" s="1"/>
  <c r="O136" i="6"/>
  <c r="P136" i="6" s="1"/>
  <c r="I124" i="6" l="1"/>
  <c r="D125" i="6" s="1"/>
  <c r="E125" i="6" s="1"/>
  <c r="S136" i="6"/>
  <c r="N137" i="6" s="1"/>
  <c r="F125" i="6" l="1"/>
  <c r="J124" i="6"/>
  <c r="K124" i="6" s="1"/>
  <c r="T136" i="6"/>
  <c r="U136" i="6" s="1"/>
  <c r="O137" i="6"/>
  <c r="P137" i="6" s="1"/>
  <c r="I125" i="6" l="1"/>
  <c r="D126" i="6" s="1"/>
  <c r="E126" i="6" s="1"/>
  <c r="S137" i="6"/>
  <c r="N138" i="6" s="1"/>
  <c r="F126" i="6" l="1"/>
  <c r="J125" i="6"/>
  <c r="K125" i="6" s="1"/>
  <c r="T137" i="6"/>
  <c r="U137" i="6" s="1"/>
  <c r="O138" i="6"/>
  <c r="P138" i="6" s="1"/>
  <c r="I126" i="6" l="1"/>
  <c r="D127" i="6" s="1"/>
  <c r="E127" i="6" s="1"/>
  <c r="S138" i="6"/>
  <c r="N139" i="6" s="1"/>
  <c r="F127" i="6" l="1"/>
  <c r="J126" i="6"/>
  <c r="K126" i="6" s="1"/>
  <c r="T138" i="6"/>
  <c r="U138" i="6" s="1"/>
  <c r="O139" i="6"/>
  <c r="P139" i="6" s="1"/>
  <c r="I127" i="6" l="1"/>
  <c r="D128" i="6" s="1"/>
  <c r="E128" i="6" s="1"/>
  <c r="S139" i="6"/>
  <c r="N140" i="6" s="1"/>
  <c r="F128" i="6" l="1"/>
  <c r="J127" i="6"/>
  <c r="K127" i="6" s="1"/>
  <c r="T139" i="6"/>
  <c r="U139" i="6" s="1"/>
  <c r="O140" i="6"/>
  <c r="P140" i="6" s="1"/>
  <c r="I128" i="6" l="1"/>
  <c r="J128" i="6" s="1"/>
  <c r="K128" i="6" s="1"/>
  <c r="S140" i="6"/>
  <c r="N141" i="6" s="1"/>
  <c r="D129" i="6" l="1"/>
  <c r="E129" i="6" s="1"/>
  <c r="F129" i="6"/>
  <c r="T140" i="6"/>
  <c r="U140" i="6" s="1"/>
  <c r="O141" i="6"/>
  <c r="P141" i="6" s="1"/>
  <c r="I129" i="6" l="1"/>
  <c r="D130" i="6" s="1"/>
  <c r="E130" i="6" s="1"/>
  <c r="S141" i="6"/>
  <c r="N142" i="6" s="1"/>
  <c r="J129" i="6" l="1"/>
  <c r="K129" i="6" s="1"/>
  <c r="T141" i="6"/>
  <c r="U141" i="6" s="1"/>
  <c r="O142" i="6"/>
  <c r="P142" i="6" s="1"/>
  <c r="F130" i="6" l="1"/>
  <c r="S142" i="6"/>
  <c r="N143" i="6" s="1"/>
  <c r="I130" i="6" l="1"/>
  <c r="D131" i="6" s="1"/>
  <c r="E131" i="6" s="1"/>
  <c r="T142" i="6"/>
  <c r="U142" i="6" s="1"/>
  <c r="O143" i="6"/>
  <c r="P143" i="6" s="1"/>
  <c r="F131" i="6" l="1"/>
  <c r="J130" i="6"/>
  <c r="K130" i="6" s="1"/>
  <c r="S143" i="6"/>
  <c r="N144" i="6" s="1"/>
  <c r="I131" i="6" l="1"/>
  <c r="J131" i="6" s="1"/>
  <c r="K131" i="6" s="1"/>
  <c r="T143" i="6"/>
  <c r="U143" i="6" s="1"/>
  <c r="O144" i="6"/>
  <c r="P144" i="6" s="1"/>
  <c r="D132" i="6" l="1"/>
  <c r="E132" i="6" s="1"/>
  <c r="F132" i="6"/>
  <c r="S144" i="6"/>
  <c r="N145" i="6" s="1"/>
  <c r="I132" i="6" l="1"/>
  <c r="D133" i="6" s="1"/>
  <c r="E133" i="6" s="1"/>
  <c r="T144" i="6"/>
  <c r="U144" i="6" s="1"/>
  <c r="O145" i="6"/>
  <c r="P145" i="6" s="1"/>
  <c r="J132" i="6" l="1"/>
  <c r="K132" i="6" s="1"/>
  <c r="S145" i="6"/>
  <c r="N146" i="6" s="1"/>
  <c r="F133" i="6" l="1"/>
  <c r="T145" i="6"/>
  <c r="U145" i="6" s="1"/>
  <c r="O146" i="6"/>
  <c r="P146" i="6" s="1"/>
  <c r="I133" i="6" l="1"/>
  <c r="J133" i="6" s="1"/>
  <c r="K133" i="6" s="1"/>
  <c r="S146" i="6"/>
  <c r="N147" i="6" s="1"/>
  <c r="D134" i="6" l="1"/>
  <c r="E134" i="6" s="1"/>
  <c r="T146" i="6"/>
  <c r="U146" i="6" s="1"/>
  <c r="O147" i="6"/>
  <c r="P147" i="6" s="1"/>
  <c r="F134" i="6" l="1"/>
  <c r="S147" i="6"/>
  <c r="N148" i="6" s="1"/>
  <c r="I134" i="6" l="1"/>
  <c r="D135" i="6" s="1"/>
  <c r="E135" i="6" s="1"/>
  <c r="T147" i="6"/>
  <c r="U147" i="6" s="1"/>
  <c r="O148" i="6"/>
  <c r="P148" i="6" s="1"/>
  <c r="J134" i="6" l="1"/>
  <c r="K134" i="6" s="1"/>
  <c r="S148" i="6"/>
  <c r="N149" i="6" s="1"/>
  <c r="F135" i="6" l="1"/>
  <c r="T148" i="6"/>
  <c r="U148" i="6" s="1"/>
  <c r="O149" i="6"/>
  <c r="P149" i="6" s="1"/>
  <c r="I135" i="6" l="1"/>
  <c r="D136" i="6" s="1"/>
  <c r="E136" i="6" s="1"/>
  <c r="S149" i="6"/>
  <c r="N150" i="6" s="1"/>
  <c r="F136" i="6" l="1"/>
  <c r="J135" i="6"/>
  <c r="K135" i="6" s="1"/>
  <c r="T149" i="6"/>
  <c r="U149" i="6" s="1"/>
  <c r="O150" i="6"/>
  <c r="P150" i="6" s="1"/>
  <c r="I136" i="6" l="1"/>
  <c r="D137" i="6" s="1"/>
  <c r="E137" i="6" s="1"/>
  <c r="S150" i="6"/>
  <c r="N151" i="6" s="1"/>
  <c r="F137" i="6" l="1"/>
  <c r="J136" i="6"/>
  <c r="K136" i="6" s="1"/>
  <c r="T150" i="6"/>
  <c r="U150" i="6" s="1"/>
  <c r="O151" i="6"/>
  <c r="P151" i="6" s="1"/>
  <c r="I137" i="6" l="1"/>
  <c r="D138" i="6" s="1"/>
  <c r="E138" i="6" s="1"/>
  <c r="S151" i="6"/>
  <c r="N152" i="6" s="1"/>
  <c r="F138" i="6" l="1"/>
  <c r="J137" i="6"/>
  <c r="K137" i="6" s="1"/>
  <c r="T151" i="6"/>
  <c r="U151" i="6" s="1"/>
  <c r="O152" i="6"/>
  <c r="P152" i="6" s="1"/>
  <c r="I138" i="6" l="1"/>
  <c r="D139" i="6" s="1"/>
  <c r="E139" i="6" s="1"/>
  <c r="S152" i="6"/>
  <c r="N153" i="6" s="1"/>
  <c r="F139" i="6" l="1"/>
  <c r="J138" i="6"/>
  <c r="K138" i="6" s="1"/>
  <c r="T152" i="6"/>
  <c r="U152" i="6" s="1"/>
  <c r="O153" i="6"/>
  <c r="P153" i="6" s="1"/>
  <c r="I139" i="6" l="1"/>
  <c r="J139" i="6" s="1"/>
  <c r="K139" i="6" s="1"/>
  <c r="S153" i="6"/>
  <c r="N154" i="6" s="1"/>
  <c r="D140" i="6" l="1"/>
  <c r="E140" i="6" s="1"/>
  <c r="T153" i="6"/>
  <c r="U153" i="6" s="1"/>
  <c r="O154" i="6"/>
  <c r="P154" i="6" s="1"/>
  <c r="F140" i="6" l="1"/>
  <c r="S154" i="6"/>
  <c r="N155" i="6" s="1"/>
  <c r="I140" i="6" l="1"/>
  <c r="D141" i="6" s="1"/>
  <c r="E141" i="6" s="1"/>
  <c r="T154" i="6"/>
  <c r="U154" i="6" s="1"/>
  <c r="O155" i="6"/>
  <c r="P155" i="6" s="1"/>
  <c r="F141" i="6" l="1"/>
  <c r="J140" i="6"/>
  <c r="K140" i="6" s="1"/>
  <c r="S155" i="6"/>
  <c r="N156" i="6" s="1"/>
  <c r="I141" i="6" l="1"/>
  <c r="J141" i="6" s="1"/>
  <c r="K141" i="6" s="1"/>
  <c r="D142" i="6"/>
  <c r="E142" i="6" s="1"/>
  <c r="T155" i="6"/>
  <c r="U155" i="6" s="1"/>
  <c r="O156" i="6"/>
  <c r="P156" i="6" s="1"/>
  <c r="F142" i="6" l="1"/>
  <c r="S156" i="6"/>
  <c r="N157" i="6" s="1"/>
  <c r="I142" i="6" l="1"/>
  <c r="D143" i="6" s="1"/>
  <c r="E143" i="6" s="1"/>
  <c r="T156" i="6"/>
  <c r="U156" i="6" s="1"/>
  <c r="O157" i="6"/>
  <c r="P157" i="6" s="1"/>
  <c r="J142" i="6" l="1"/>
  <c r="K142" i="6" s="1"/>
  <c r="S157" i="6"/>
  <c r="N158" i="6" s="1"/>
  <c r="F143" i="6" l="1"/>
  <c r="T157" i="6"/>
  <c r="U157" i="6" s="1"/>
  <c r="O158" i="6"/>
  <c r="P158" i="6" s="1"/>
  <c r="I143" i="6" l="1"/>
  <c r="D144" i="6" s="1"/>
  <c r="E144" i="6" s="1"/>
  <c r="S158" i="6"/>
  <c r="N159" i="6" s="1"/>
  <c r="F144" i="6" l="1"/>
  <c r="J143" i="6"/>
  <c r="K143" i="6" s="1"/>
  <c r="T158" i="6"/>
  <c r="U158" i="6" s="1"/>
  <c r="O159" i="6"/>
  <c r="P159" i="6" s="1"/>
  <c r="I144" i="6" l="1"/>
  <c r="D145" i="6" s="1"/>
  <c r="E145" i="6" s="1"/>
  <c r="S159" i="6"/>
  <c r="N160" i="6" s="1"/>
  <c r="F145" i="6" l="1"/>
  <c r="J144" i="6"/>
  <c r="K144" i="6" s="1"/>
  <c r="T159" i="6"/>
  <c r="U159" i="6" s="1"/>
  <c r="O160" i="6"/>
  <c r="P160" i="6" s="1"/>
  <c r="I145" i="6" l="1"/>
  <c r="J145" i="6" s="1"/>
  <c r="K145" i="6" s="1"/>
  <c r="S160" i="6"/>
  <c r="N161" i="6" s="1"/>
  <c r="D146" i="6" l="1"/>
  <c r="E146" i="6" s="1"/>
  <c r="T160" i="6"/>
  <c r="U160" i="6" s="1"/>
  <c r="O161" i="6"/>
  <c r="P161" i="6" s="1"/>
  <c r="F146" i="6" l="1"/>
  <c r="S161" i="6"/>
  <c r="N162" i="6" s="1"/>
  <c r="I146" i="6" l="1"/>
  <c r="D147" i="6" s="1"/>
  <c r="E147" i="6" s="1"/>
  <c r="T161" i="6"/>
  <c r="U161" i="6" s="1"/>
  <c r="O162" i="6"/>
  <c r="P162" i="6" s="1"/>
  <c r="F147" i="6" l="1"/>
  <c r="J146" i="6"/>
  <c r="K146" i="6" s="1"/>
  <c r="S162" i="6"/>
  <c r="N163" i="6" s="1"/>
  <c r="I147" i="6" l="1"/>
  <c r="D148" i="6" s="1"/>
  <c r="E148" i="6" s="1"/>
  <c r="T162" i="6"/>
  <c r="U162" i="6" s="1"/>
  <c r="O163" i="6"/>
  <c r="P163" i="6" s="1"/>
  <c r="F148" i="6" l="1"/>
  <c r="J147" i="6"/>
  <c r="K147" i="6" s="1"/>
  <c r="S163" i="6"/>
  <c r="N164" i="6" s="1"/>
  <c r="I148" i="6" l="1"/>
  <c r="D149" i="6" s="1"/>
  <c r="E149" i="6" s="1"/>
  <c r="T163" i="6"/>
  <c r="U163" i="6" s="1"/>
  <c r="O164" i="6"/>
  <c r="P164" i="6" s="1"/>
  <c r="F149" i="6" l="1"/>
  <c r="J148" i="6"/>
  <c r="K148" i="6" s="1"/>
  <c r="S164" i="6"/>
  <c r="N165" i="6" s="1"/>
  <c r="I149" i="6" l="1"/>
  <c r="D150" i="6" s="1"/>
  <c r="E150" i="6" s="1"/>
  <c r="T164" i="6"/>
  <c r="U164" i="6" s="1"/>
  <c r="O165" i="6"/>
  <c r="P165" i="6" s="1"/>
  <c r="F150" i="6" l="1"/>
  <c r="J149" i="6"/>
  <c r="K149" i="6" s="1"/>
  <c r="S165" i="6"/>
  <c r="N166" i="6" s="1"/>
  <c r="I150" i="6" l="1"/>
  <c r="D151" i="6" s="1"/>
  <c r="E151" i="6" s="1"/>
  <c r="T165" i="6"/>
  <c r="U165" i="6" s="1"/>
  <c r="O166" i="6"/>
  <c r="P166" i="6" s="1"/>
  <c r="F151" i="6" l="1"/>
  <c r="J150" i="6"/>
  <c r="K150" i="6" s="1"/>
  <c r="S166" i="6"/>
  <c r="N167" i="6" s="1"/>
  <c r="I151" i="6" l="1"/>
  <c r="D152" i="6" s="1"/>
  <c r="E152" i="6" s="1"/>
  <c r="T166" i="6"/>
  <c r="U166" i="6" s="1"/>
  <c r="O167" i="6"/>
  <c r="P167" i="6" s="1"/>
  <c r="F152" i="6" l="1"/>
  <c r="J151" i="6"/>
  <c r="K151" i="6" s="1"/>
  <c r="S167" i="6"/>
  <c r="N168" i="6" s="1"/>
  <c r="I152" i="6" l="1"/>
  <c r="J152" i="6" s="1"/>
  <c r="K152" i="6" s="1"/>
  <c r="T167" i="6"/>
  <c r="U167" i="6" s="1"/>
  <c r="O168" i="6"/>
  <c r="P168" i="6" s="1"/>
  <c r="D153" i="6" l="1"/>
  <c r="E153" i="6" s="1"/>
  <c r="S168" i="6"/>
  <c r="N169" i="6" s="1"/>
  <c r="F153" i="6" l="1"/>
  <c r="T168" i="6"/>
  <c r="U168" i="6" s="1"/>
  <c r="O169" i="6"/>
  <c r="P169" i="6" s="1"/>
  <c r="I153" i="6" l="1"/>
  <c r="D154" i="6" s="1"/>
  <c r="E154" i="6" s="1"/>
  <c r="S169" i="6"/>
  <c r="N170" i="6" s="1"/>
  <c r="F154" i="6" l="1"/>
  <c r="J153" i="6"/>
  <c r="K153" i="6" s="1"/>
  <c r="T169" i="6"/>
  <c r="U169" i="6" s="1"/>
  <c r="O170" i="6"/>
  <c r="P170" i="6" s="1"/>
  <c r="I154" i="6" l="1"/>
  <c r="D155" i="6" s="1"/>
  <c r="E155" i="6" s="1"/>
  <c r="S170" i="6"/>
  <c r="T170" i="6" s="1"/>
  <c r="U170" i="6" s="1"/>
  <c r="N171" i="6" l="1"/>
  <c r="O171" i="6" s="1"/>
  <c r="P171" i="6" s="1"/>
  <c r="F155" i="6"/>
  <c r="J154" i="6"/>
  <c r="K154" i="6" s="1"/>
  <c r="I155" i="6" l="1"/>
  <c r="D156" i="6" s="1"/>
  <c r="E156" i="6" s="1"/>
  <c r="S171" i="6"/>
  <c r="N172" i="6" s="1"/>
  <c r="F156" i="6" l="1"/>
  <c r="J155" i="6"/>
  <c r="K155" i="6" s="1"/>
  <c r="T171" i="6"/>
  <c r="U171" i="6" s="1"/>
  <c r="O172" i="6"/>
  <c r="P172" i="6" s="1"/>
  <c r="I156" i="6" l="1"/>
  <c r="J156" i="6" s="1"/>
  <c r="K156" i="6" s="1"/>
  <c r="S172" i="6"/>
  <c r="N173" i="6" s="1"/>
  <c r="D157" i="6" l="1"/>
  <c r="E157" i="6" s="1"/>
  <c r="T172" i="6"/>
  <c r="U172" i="6" s="1"/>
  <c r="O173" i="6"/>
  <c r="P173" i="6" s="1"/>
  <c r="F157" i="6" l="1"/>
  <c r="S173" i="6"/>
  <c r="T173" i="6" s="1"/>
  <c r="U173" i="6" s="1"/>
  <c r="I157" i="6" l="1"/>
  <c r="D158" i="6" s="1"/>
  <c r="E158" i="6" s="1"/>
  <c r="N174" i="6"/>
  <c r="O174" i="6" s="1"/>
  <c r="P174" i="6" s="1"/>
  <c r="F158" i="6" l="1"/>
  <c r="J157" i="6"/>
  <c r="K157" i="6" s="1"/>
  <c r="S174" i="6"/>
  <c r="N175" i="6" s="1"/>
  <c r="I158" i="6" l="1"/>
  <c r="D159" i="6" s="1"/>
  <c r="E159" i="6" s="1"/>
  <c r="T174" i="6"/>
  <c r="U174" i="6" s="1"/>
  <c r="O175" i="6"/>
  <c r="P175" i="6" s="1"/>
  <c r="F159" i="6" l="1"/>
  <c r="J158" i="6"/>
  <c r="K158" i="6" s="1"/>
  <c r="S175" i="6"/>
  <c r="T175" i="6" s="1"/>
  <c r="U175" i="6" s="1"/>
  <c r="N176" i="6" l="1"/>
  <c r="O176" i="6" s="1"/>
  <c r="P176" i="6" s="1"/>
  <c r="I159" i="6"/>
  <c r="D160" i="6" s="1"/>
  <c r="E160" i="6" s="1"/>
  <c r="F160" i="6" l="1"/>
  <c r="J159" i="6"/>
  <c r="K159" i="6" s="1"/>
  <c r="S176" i="6"/>
  <c r="N177" i="6" s="1"/>
  <c r="I160" i="6" l="1"/>
  <c r="D161" i="6" s="1"/>
  <c r="E161" i="6" s="1"/>
  <c r="T176" i="6"/>
  <c r="U176" i="6" s="1"/>
  <c r="O177" i="6"/>
  <c r="P177" i="6" s="1"/>
  <c r="F161" i="6" l="1"/>
  <c r="J160" i="6"/>
  <c r="K160" i="6" s="1"/>
  <c r="S177" i="6"/>
  <c r="N178" i="6" s="1"/>
  <c r="I161" i="6" l="1"/>
  <c r="D162" i="6" s="1"/>
  <c r="E162" i="6" s="1"/>
  <c r="T177" i="6"/>
  <c r="U177" i="6" s="1"/>
  <c r="O178" i="6"/>
  <c r="P178" i="6" s="1"/>
  <c r="F162" i="6" l="1"/>
  <c r="J161" i="6"/>
  <c r="K161" i="6" s="1"/>
  <c r="S178" i="6"/>
  <c r="N179" i="6" s="1"/>
  <c r="I162" i="6" l="1"/>
  <c r="J162" i="6" s="1"/>
  <c r="K162" i="6" s="1"/>
  <c r="T178" i="6"/>
  <c r="U178" i="6" s="1"/>
  <c r="O179" i="6"/>
  <c r="P179" i="6" s="1"/>
  <c r="D163" i="6" l="1"/>
  <c r="E163" i="6" s="1"/>
  <c r="F163" i="6"/>
  <c r="S179" i="6"/>
  <c r="N180" i="6" s="1"/>
  <c r="I163" i="6" l="1"/>
  <c r="J163" i="6" s="1"/>
  <c r="K163" i="6" s="1"/>
  <c r="T179" i="6"/>
  <c r="U179" i="6" s="1"/>
  <c r="O180" i="6"/>
  <c r="P180" i="6" s="1"/>
  <c r="D164" i="6" l="1"/>
  <c r="E164" i="6" s="1"/>
  <c r="F164" i="6"/>
  <c r="S180" i="6"/>
  <c r="N181" i="6" s="1"/>
  <c r="I164" i="6" l="1"/>
  <c r="J164" i="6" s="1"/>
  <c r="K164" i="6" s="1"/>
  <c r="T180" i="6"/>
  <c r="U180" i="6" s="1"/>
  <c r="O181" i="6"/>
  <c r="P181" i="6" s="1"/>
  <c r="D165" i="6" l="1"/>
  <c r="E165" i="6" s="1"/>
  <c r="F165" i="6"/>
  <c r="S181" i="6"/>
  <c r="N182" i="6" s="1"/>
  <c r="I165" i="6" l="1"/>
  <c r="D166" i="6" s="1"/>
  <c r="E166" i="6" s="1"/>
  <c r="T181" i="6"/>
  <c r="U181" i="6" s="1"/>
  <c r="O182" i="6"/>
  <c r="P182" i="6" s="1"/>
  <c r="F166" i="6" l="1"/>
  <c r="J165" i="6"/>
  <c r="K165" i="6" s="1"/>
  <c r="S182" i="6"/>
  <c r="N183" i="6" s="1"/>
  <c r="I166" i="6" l="1"/>
  <c r="J166" i="6" s="1"/>
  <c r="K166" i="6" s="1"/>
  <c r="T182" i="6"/>
  <c r="U182" i="6" s="1"/>
  <c r="O183" i="6"/>
  <c r="P183" i="6" s="1"/>
  <c r="D167" i="6" l="1"/>
  <c r="E167" i="6" s="1"/>
  <c r="S183" i="6"/>
  <c r="N184" i="6" s="1"/>
  <c r="F167" i="6" l="1"/>
  <c r="T183" i="6"/>
  <c r="U183" i="6" s="1"/>
  <c r="O184" i="6"/>
  <c r="P184" i="6" s="1"/>
  <c r="I167" i="6" l="1"/>
  <c r="D168" i="6" s="1"/>
  <c r="E168" i="6" s="1"/>
  <c r="S184" i="6"/>
  <c r="N185" i="6" s="1"/>
  <c r="F168" i="6" l="1"/>
  <c r="J167" i="6"/>
  <c r="K167" i="6" s="1"/>
  <c r="T184" i="6"/>
  <c r="U184" i="6" s="1"/>
  <c r="O185" i="6"/>
  <c r="P185" i="6" s="1"/>
  <c r="I168" i="6" l="1"/>
  <c r="D169" i="6" s="1"/>
  <c r="E169" i="6" s="1"/>
  <c r="S185" i="6"/>
  <c r="N186" i="6" s="1"/>
  <c r="F169" i="6" l="1"/>
  <c r="J168" i="6"/>
  <c r="K168" i="6" s="1"/>
  <c r="T185" i="6"/>
  <c r="U185" i="6" s="1"/>
  <c r="O186" i="6"/>
  <c r="P186" i="6" s="1"/>
  <c r="I169" i="6" l="1"/>
  <c r="J169" i="6" s="1"/>
  <c r="K169" i="6" s="1"/>
  <c r="S186" i="6"/>
  <c r="N187" i="6" s="1"/>
  <c r="D170" i="6" l="1"/>
  <c r="E170" i="6" s="1"/>
  <c r="F170" i="6"/>
  <c r="T186" i="6"/>
  <c r="U186" i="6" s="1"/>
  <c r="O187" i="6"/>
  <c r="P187" i="6" s="1"/>
  <c r="I170" i="6" l="1"/>
  <c r="J170" i="6" s="1"/>
  <c r="K170" i="6" s="1"/>
  <c r="S187" i="6"/>
  <c r="N188" i="6" s="1"/>
  <c r="D171" i="6" l="1"/>
  <c r="E171" i="6" s="1"/>
  <c r="F171" i="6"/>
  <c r="T187" i="6"/>
  <c r="U187" i="6" s="1"/>
  <c r="O188" i="6"/>
  <c r="P188" i="6" s="1"/>
  <c r="I171" i="6" l="1"/>
  <c r="J171" i="6" s="1"/>
  <c r="K171" i="6" s="1"/>
  <c r="S188" i="6"/>
  <c r="N189" i="6" s="1"/>
  <c r="D172" i="6" l="1"/>
  <c r="E172" i="6" s="1"/>
  <c r="T188" i="6"/>
  <c r="U188" i="6" s="1"/>
  <c r="O189" i="6"/>
  <c r="P189" i="6" s="1"/>
  <c r="F172" i="6" l="1"/>
  <c r="S189" i="6"/>
  <c r="N190" i="6" s="1"/>
  <c r="I172" i="6" l="1"/>
  <c r="J172" i="6" s="1"/>
  <c r="K172" i="6" s="1"/>
  <c r="D173" i="6"/>
  <c r="E173" i="6" s="1"/>
  <c r="T189" i="6"/>
  <c r="U189" i="6" s="1"/>
  <c r="O190" i="6"/>
  <c r="P190" i="6" s="1"/>
  <c r="F173" i="6" l="1"/>
  <c r="S190" i="6"/>
  <c r="N191" i="6" s="1"/>
  <c r="I173" i="6" l="1"/>
  <c r="D174" i="6" s="1"/>
  <c r="E174" i="6" s="1"/>
  <c r="T190" i="6"/>
  <c r="U190" i="6" s="1"/>
  <c r="O191" i="6"/>
  <c r="P191" i="6" s="1"/>
  <c r="F174" i="6" l="1"/>
  <c r="J173" i="6"/>
  <c r="K173" i="6" s="1"/>
  <c r="S191" i="6"/>
  <c r="N192" i="6" s="1"/>
  <c r="I174" i="6" l="1"/>
  <c r="D175" i="6" s="1"/>
  <c r="E175" i="6" s="1"/>
  <c r="T191" i="6"/>
  <c r="U191" i="6" s="1"/>
  <c r="O192" i="6"/>
  <c r="P192" i="6" s="1"/>
  <c r="F175" i="6" l="1"/>
  <c r="J174" i="6"/>
  <c r="K174" i="6" s="1"/>
  <c r="S192" i="6"/>
  <c r="N193" i="6" s="1"/>
  <c r="I175" i="6" l="1"/>
  <c r="D176" i="6" s="1"/>
  <c r="E176" i="6" s="1"/>
  <c r="T192" i="6"/>
  <c r="U192" i="6" s="1"/>
  <c r="O193" i="6"/>
  <c r="P193" i="6" s="1"/>
  <c r="F176" i="6" l="1"/>
  <c r="J175" i="6"/>
  <c r="K175" i="6" s="1"/>
  <c r="S193" i="6"/>
  <c r="N194" i="6" s="1"/>
  <c r="I176" i="6" l="1"/>
  <c r="D177" i="6" s="1"/>
  <c r="E177" i="6" s="1"/>
  <c r="T193" i="6"/>
  <c r="U193" i="6" s="1"/>
  <c r="O194" i="6"/>
  <c r="P194" i="6" s="1"/>
  <c r="F177" i="6" l="1"/>
  <c r="J176" i="6"/>
  <c r="K176" i="6" s="1"/>
  <c r="S194" i="6"/>
  <c r="N195" i="6" s="1"/>
  <c r="I177" i="6" l="1"/>
  <c r="D178" i="6" s="1"/>
  <c r="E178" i="6" s="1"/>
  <c r="T194" i="6"/>
  <c r="U194" i="6" s="1"/>
  <c r="O195" i="6"/>
  <c r="P195" i="6" s="1"/>
  <c r="F178" i="6" l="1"/>
  <c r="J177" i="6"/>
  <c r="K177" i="6" s="1"/>
  <c r="S195" i="6"/>
  <c r="T195" i="6" s="1"/>
  <c r="U195" i="6" s="1"/>
  <c r="I178" i="6" l="1"/>
  <c r="D179" i="6" s="1"/>
  <c r="E179" i="6" s="1"/>
  <c r="N196" i="6"/>
  <c r="O196" i="6" s="1"/>
  <c r="P196" i="6" s="1"/>
  <c r="F179" i="6" l="1"/>
  <c r="J178" i="6"/>
  <c r="K178" i="6" s="1"/>
  <c r="S196" i="6"/>
  <c r="N197" i="6" s="1"/>
  <c r="I179" i="6" l="1"/>
  <c r="D180" i="6" s="1"/>
  <c r="E180" i="6" s="1"/>
  <c r="T196" i="6"/>
  <c r="U196" i="6" s="1"/>
  <c r="O197" i="6"/>
  <c r="P197" i="6" s="1"/>
  <c r="F180" i="6" l="1"/>
  <c r="J179" i="6"/>
  <c r="K179" i="6" s="1"/>
  <c r="S197" i="6"/>
  <c r="N198" i="6" s="1"/>
  <c r="I180" i="6" l="1"/>
  <c r="D181" i="6" s="1"/>
  <c r="E181" i="6" s="1"/>
  <c r="T197" i="6"/>
  <c r="U197" i="6" s="1"/>
  <c r="O198" i="6"/>
  <c r="P198" i="6" s="1"/>
  <c r="F181" i="6" l="1"/>
  <c r="J180" i="6"/>
  <c r="K180" i="6" s="1"/>
  <c r="S198" i="6"/>
  <c r="N199" i="6" s="1"/>
  <c r="I181" i="6" l="1"/>
  <c r="D182" i="6" s="1"/>
  <c r="E182" i="6" s="1"/>
  <c r="T198" i="6"/>
  <c r="U198" i="6" s="1"/>
  <c r="O199" i="6"/>
  <c r="P199" i="6" s="1"/>
  <c r="F182" i="6" l="1"/>
  <c r="J181" i="6"/>
  <c r="K181" i="6" s="1"/>
  <c r="S199" i="6"/>
  <c r="N200" i="6" s="1"/>
  <c r="I182" i="6" l="1"/>
  <c r="J182" i="6" s="1"/>
  <c r="K182" i="6" s="1"/>
  <c r="T199" i="6"/>
  <c r="U199" i="6" s="1"/>
  <c r="O200" i="6"/>
  <c r="P200" i="6" s="1"/>
  <c r="D183" i="6" l="1"/>
  <c r="E183" i="6" s="1"/>
  <c r="F183" i="6" s="1"/>
  <c r="S200" i="6"/>
  <c r="N201" i="6" s="1"/>
  <c r="I183" i="6" l="1"/>
  <c r="J183" i="6" s="1"/>
  <c r="K183" i="6" s="1"/>
  <c r="D184" i="6"/>
  <c r="E184" i="6" s="1"/>
  <c r="T200" i="6"/>
  <c r="U200" i="6" s="1"/>
  <c r="O201" i="6"/>
  <c r="P201" i="6" s="1"/>
  <c r="F184" i="6" l="1"/>
  <c r="S201" i="6"/>
  <c r="N202" i="6" s="1"/>
  <c r="I184" i="6" l="1"/>
  <c r="D185" i="6" s="1"/>
  <c r="E185" i="6" s="1"/>
  <c r="T201" i="6"/>
  <c r="U201" i="6" s="1"/>
  <c r="O202" i="6"/>
  <c r="P202" i="6" s="1"/>
  <c r="F185" i="6" l="1"/>
  <c r="J184" i="6"/>
  <c r="K184" i="6" s="1"/>
  <c r="S202" i="6"/>
  <c r="N203" i="6" s="1"/>
  <c r="I185" i="6" l="1"/>
  <c r="D186" i="6" s="1"/>
  <c r="E186" i="6" s="1"/>
  <c r="T202" i="6"/>
  <c r="U202" i="6" s="1"/>
  <c r="O203" i="6"/>
  <c r="P203" i="6" s="1"/>
  <c r="F186" i="6" l="1"/>
  <c r="J185" i="6"/>
  <c r="K185" i="6" s="1"/>
  <c r="S203" i="6"/>
  <c r="N204" i="6" s="1"/>
  <c r="I186" i="6" l="1"/>
  <c r="D187" i="6" s="1"/>
  <c r="E187" i="6" s="1"/>
  <c r="T203" i="6"/>
  <c r="U203" i="6" s="1"/>
  <c r="O204" i="6"/>
  <c r="P204" i="6" s="1"/>
  <c r="F187" i="6" l="1"/>
  <c r="J186" i="6"/>
  <c r="K186" i="6" s="1"/>
  <c r="S204" i="6"/>
  <c r="N205" i="6" s="1"/>
  <c r="I187" i="6" l="1"/>
  <c r="J187" i="6" s="1"/>
  <c r="K187" i="6" s="1"/>
  <c r="D188" i="6"/>
  <c r="E188" i="6" s="1"/>
  <c r="T204" i="6"/>
  <c r="U204" i="6" s="1"/>
  <c r="O205" i="6"/>
  <c r="P205" i="6" s="1"/>
  <c r="F188" i="6" l="1"/>
  <c r="S205" i="6"/>
  <c r="N206" i="6" s="1"/>
  <c r="I188" i="6" l="1"/>
  <c r="D189" i="6" s="1"/>
  <c r="E189" i="6" s="1"/>
  <c r="T205" i="6"/>
  <c r="U205" i="6" s="1"/>
  <c r="O206" i="6"/>
  <c r="P206" i="6" s="1"/>
  <c r="F189" i="6" l="1"/>
  <c r="J188" i="6"/>
  <c r="K188" i="6" s="1"/>
  <c r="S206" i="6"/>
  <c r="N207" i="6" s="1"/>
  <c r="I189" i="6" l="1"/>
  <c r="J189" i="6" s="1"/>
  <c r="K189" i="6" s="1"/>
  <c r="T206" i="6"/>
  <c r="U206" i="6" s="1"/>
  <c r="O207" i="6"/>
  <c r="P207" i="6" s="1"/>
  <c r="D190" i="6" l="1"/>
  <c r="E190" i="6" s="1"/>
  <c r="S207" i="6"/>
  <c r="N208" i="6" s="1"/>
  <c r="F190" i="6" l="1"/>
  <c r="I190" i="6" s="1"/>
  <c r="D191" i="6" s="1"/>
  <c r="E191" i="6" s="1"/>
  <c r="T207" i="6"/>
  <c r="U207" i="6" s="1"/>
  <c r="O208" i="6"/>
  <c r="P208" i="6" s="1"/>
  <c r="F191" i="6" l="1"/>
  <c r="J190" i="6"/>
  <c r="K190" i="6" s="1"/>
  <c r="S208" i="6"/>
  <c r="N209" i="6" s="1"/>
  <c r="I191" i="6" l="1"/>
  <c r="D192" i="6" s="1"/>
  <c r="E192" i="6" s="1"/>
  <c r="T208" i="6"/>
  <c r="U208" i="6" s="1"/>
  <c r="O209" i="6"/>
  <c r="P209" i="6" s="1"/>
  <c r="F192" i="6" l="1"/>
  <c r="J191" i="6"/>
  <c r="K191" i="6" s="1"/>
  <c r="S209" i="6"/>
  <c r="N210" i="6" s="1"/>
  <c r="I192" i="6" l="1"/>
  <c r="D193" i="6" s="1"/>
  <c r="E193" i="6" s="1"/>
  <c r="T209" i="6"/>
  <c r="U209" i="6" s="1"/>
  <c r="O210" i="6"/>
  <c r="P210" i="6" s="1"/>
  <c r="F193" i="6" l="1"/>
  <c r="J192" i="6"/>
  <c r="K192" i="6" s="1"/>
  <c r="S210" i="6"/>
  <c r="N211" i="6" s="1"/>
  <c r="I193" i="6" l="1"/>
  <c r="D194" i="6" s="1"/>
  <c r="E194" i="6" s="1"/>
  <c r="T210" i="6"/>
  <c r="U210" i="6" s="1"/>
  <c r="O211" i="6"/>
  <c r="P211" i="6" s="1"/>
  <c r="F194" i="6" l="1"/>
  <c r="J193" i="6"/>
  <c r="K193" i="6" s="1"/>
  <c r="S211" i="6"/>
  <c r="N212" i="6" s="1"/>
  <c r="I194" i="6" l="1"/>
  <c r="D195" i="6" s="1"/>
  <c r="E195" i="6" s="1"/>
  <c r="T211" i="6"/>
  <c r="U211" i="6" s="1"/>
  <c r="O212" i="6"/>
  <c r="P212" i="6" s="1"/>
  <c r="F195" i="6" l="1"/>
  <c r="J194" i="6"/>
  <c r="K194" i="6" s="1"/>
  <c r="S212" i="6"/>
  <c r="N213" i="6" s="1"/>
  <c r="I195" i="6" l="1"/>
  <c r="D196" i="6" s="1"/>
  <c r="E196" i="6" s="1"/>
  <c r="T212" i="6"/>
  <c r="U212" i="6" s="1"/>
  <c r="O213" i="6"/>
  <c r="P213" i="6" s="1"/>
  <c r="F196" i="6" l="1"/>
  <c r="J195" i="6"/>
  <c r="K195" i="6" s="1"/>
  <c r="S213" i="6"/>
  <c r="N214" i="6" s="1"/>
  <c r="I196" i="6" l="1"/>
  <c r="J196" i="6" s="1"/>
  <c r="K196" i="6" s="1"/>
  <c r="D197" i="6"/>
  <c r="E197" i="6" s="1"/>
  <c r="T213" i="6"/>
  <c r="U213" i="6" s="1"/>
  <c r="O214" i="6"/>
  <c r="P214" i="6" s="1"/>
  <c r="F197" i="6" l="1"/>
  <c r="S214" i="6"/>
  <c r="N215" i="6" s="1"/>
  <c r="I197" i="6" l="1"/>
  <c r="D198" i="6" s="1"/>
  <c r="E198" i="6" s="1"/>
  <c r="T214" i="6"/>
  <c r="U214" i="6" s="1"/>
  <c r="O215" i="6"/>
  <c r="P215" i="6" s="1"/>
  <c r="J197" i="6" l="1"/>
  <c r="K197" i="6" s="1"/>
  <c r="S215" i="6"/>
  <c r="N216" i="6" s="1"/>
  <c r="F198" i="6" l="1"/>
  <c r="T215" i="6"/>
  <c r="U215" i="6" s="1"/>
  <c r="O216" i="6"/>
  <c r="P216" i="6" s="1"/>
  <c r="I198" i="6" l="1"/>
  <c r="D199" i="6" s="1"/>
  <c r="E199" i="6" s="1"/>
  <c r="S216" i="6"/>
  <c r="N217" i="6" s="1"/>
  <c r="F199" i="6" l="1"/>
  <c r="J198" i="6"/>
  <c r="K198" i="6" s="1"/>
  <c r="T216" i="6"/>
  <c r="U216" i="6" s="1"/>
  <c r="O217" i="6"/>
  <c r="P217" i="6" s="1"/>
  <c r="I199" i="6" l="1"/>
  <c r="J199" i="6" s="1"/>
  <c r="K199" i="6" s="1"/>
  <c r="S217" i="6"/>
  <c r="N218" i="6" s="1"/>
  <c r="D200" i="6" l="1"/>
  <c r="E200" i="6" s="1"/>
  <c r="T217" i="6"/>
  <c r="U217" i="6" s="1"/>
  <c r="O218" i="6"/>
  <c r="P218" i="6" s="1"/>
  <c r="F200" i="6" l="1"/>
  <c r="S218" i="6"/>
  <c r="N219" i="6" s="1"/>
  <c r="I200" i="6" l="1"/>
  <c r="D201" i="6" s="1"/>
  <c r="E201" i="6" s="1"/>
  <c r="T218" i="6"/>
  <c r="U218" i="6" s="1"/>
  <c r="O219" i="6"/>
  <c r="P219" i="6" s="1"/>
  <c r="F201" i="6" l="1"/>
  <c r="I201" i="6" s="1"/>
  <c r="D202" i="6" s="1"/>
  <c r="E202" i="6" s="1"/>
  <c r="J200" i="6"/>
  <c r="K200" i="6" s="1"/>
  <c r="S219" i="6"/>
  <c r="N220" i="6" s="1"/>
  <c r="F202" i="6" l="1"/>
  <c r="J201" i="6"/>
  <c r="K201" i="6" s="1"/>
  <c r="T219" i="6"/>
  <c r="U219" i="6" s="1"/>
  <c r="O220" i="6"/>
  <c r="P220" i="6" s="1"/>
  <c r="I202" i="6" l="1"/>
  <c r="D203" i="6" s="1"/>
  <c r="E203" i="6" s="1"/>
  <c r="S220" i="6"/>
  <c r="N221" i="6" s="1"/>
  <c r="F203" i="6" l="1"/>
  <c r="J202" i="6"/>
  <c r="K202" i="6" s="1"/>
  <c r="T220" i="6"/>
  <c r="U220" i="6" s="1"/>
  <c r="O221" i="6"/>
  <c r="P221" i="6" s="1"/>
  <c r="I203" i="6" l="1"/>
  <c r="D204" i="6" s="1"/>
  <c r="E204" i="6" s="1"/>
  <c r="S221" i="6"/>
  <c r="N222" i="6" s="1"/>
  <c r="F204" i="6" l="1"/>
  <c r="J203" i="6"/>
  <c r="K203" i="6" s="1"/>
  <c r="T221" i="6"/>
  <c r="U221" i="6" s="1"/>
  <c r="O222" i="6"/>
  <c r="P222" i="6" s="1"/>
  <c r="I204" i="6" l="1"/>
  <c r="D205" i="6" s="1"/>
  <c r="E205" i="6" s="1"/>
  <c r="S222" i="6"/>
  <c r="N223" i="6" s="1"/>
  <c r="F205" i="6" l="1"/>
  <c r="J204" i="6"/>
  <c r="K204" i="6" s="1"/>
  <c r="T222" i="6"/>
  <c r="U222" i="6" s="1"/>
  <c r="O223" i="6"/>
  <c r="P223" i="6" s="1"/>
  <c r="I205" i="6" l="1"/>
  <c r="D206" i="6" s="1"/>
  <c r="E206" i="6" s="1"/>
  <c r="S223" i="6"/>
  <c r="N224" i="6" s="1"/>
  <c r="F206" i="6" l="1"/>
  <c r="J205" i="6"/>
  <c r="K205" i="6" s="1"/>
  <c r="T223" i="6"/>
  <c r="U223" i="6" s="1"/>
  <c r="O224" i="6"/>
  <c r="P224" i="6" s="1"/>
  <c r="I206" i="6" l="1"/>
  <c r="D207" i="6" s="1"/>
  <c r="E207" i="6" s="1"/>
  <c r="S224" i="6"/>
  <c r="N225" i="6" s="1"/>
  <c r="F207" i="6" l="1"/>
  <c r="J206" i="6"/>
  <c r="K206" i="6" s="1"/>
  <c r="T224" i="6"/>
  <c r="U224" i="6" s="1"/>
  <c r="O225" i="6"/>
  <c r="P225" i="6" s="1"/>
  <c r="I207" i="6" l="1"/>
  <c r="D208" i="6" s="1"/>
  <c r="E208" i="6" s="1"/>
  <c r="S225" i="6"/>
  <c r="N226" i="6" s="1"/>
  <c r="F208" i="6" l="1"/>
  <c r="J207" i="6"/>
  <c r="K207" i="6" s="1"/>
  <c r="T225" i="6"/>
  <c r="U225" i="6" s="1"/>
  <c r="O226" i="6"/>
  <c r="P226" i="6" s="1"/>
  <c r="I208" i="6" l="1"/>
  <c r="J208" i="6" s="1"/>
  <c r="K208" i="6" s="1"/>
  <c r="S226" i="6"/>
  <c r="N227" i="6" s="1"/>
  <c r="D209" i="6" l="1"/>
  <c r="E209" i="6" s="1"/>
  <c r="F209" i="6" s="1"/>
  <c r="T226" i="6"/>
  <c r="U226" i="6" s="1"/>
  <c r="O227" i="6"/>
  <c r="P227" i="6" s="1"/>
  <c r="I209" i="6" l="1"/>
  <c r="D210" i="6" s="1"/>
  <c r="E210" i="6" s="1"/>
  <c r="S227" i="6"/>
  <c r="N228" i="6" s="1"/>
  <c r="J209" i="6" l="1"/>
  <c r="K209" i="6" s="1"/>
  <c r="T227" i="6"/>
  <c r="U227" i="6" s="1"/>
  <c r="O228" i="6"/>
  <c r="P228" i="6" s="1"/>
  <c r="F210" i="6" l="1"/>
  <c r="S228" i="6"/>
  <c r="N229" i="6" s="1"/>
  <c r="I210" i="6" l="1"/>
  <c r="D211" i="6" s="1"/>
  <c r="E211" i="6" s="1"/>
  <c r="T228" i="6"/>
  <c r="U228" i="6" s="1"/>
  <c r="O229" i="6"/>
  <c r="P229" i="6" s="1"/>
  <c r="F211" i="6" l="1"/>
  <c r="J210" i="6"/>
  <c r="K210" i="6" s="1"/>
  <c r="S229" i="6"/>
  <c r="N230" i="6" s="1"/>
  <c r="I211" i="6" l="1"/>
  <c r="D212" i="6" s="1"/>
  <c r="E212" i="6" s="1"/>
  <c r="T229" i="6"/>
  <c r="U229" i="6" s="1"/>
  <c r="O230" i="6"/>
  <c r="P230" i="6" s="1"/>
  <c r="F212" i="6" l="1"/>
  <c r="J211" i="6"/>
  <c r="K211" i="6" s="1"/>
  <c r="S230" i="6"/>
  <c r="N231" i="6" s="1"/>
  <c r="I212" i="6" l="1"/>
  <c r="D213" i="6" s="1"/>
  <c r="E213" i="6" s="1"/>
  <c r="T230" i="6"/>
  <c r="U230" i="6" s="1"/>
  <c r="O231" i="6"/>
  <c r="P231" i="6" s="1"/>
  <c r="F213" i="6" l="1"/>
  <c r="J212" i="6"/>
  <c r="K212" i="6" s="1"/>
  <c r="S231" i="6"/>
  <c r="N232" i="6" s="1"/>
  <c r="I213" i="6" l="1"/>
  <c r="D214" i="6" s="1"/>
  <c r="E214" i="6" s="1"/>
  <c r="T231" i="6"/>
  <c r="U231" i="6" s="1"/>
  <c r="O232" i="6"/>
  <c r="P232" i="6" s="1"/>
  <c r="F214" i="6" l="1"/>
  <c r="J213" i="6"/>
  <c r="K213" i="6" s="1"/>
  <c r="S232" i="6"/>
  <c r="N233" i="6" s="1"/>
  <c r="I214" i="6" l="1"/>
  <c r="D215" i="6" s="1"/>
  <c r="E215" i="6" s="1"/>
  <c r="T232" i="6"/>
  <c r="U232" i="6" s="1"/>
  <c r="O233" i="6"/>
  <c r="P233" i="6" s="1"/>
  <c r="F215" i="6" l="1"/>
  <c r="J214" i="6"/>
  <c r="K214" i="6" s="1"/>
  <c r="S233" i="6"/>
  <c r="N234" i="6" s="1"/>
  <c r="I215" i="6" l="1"/>
  <c r="D216" i="6" s="1"/>
  <c r="E216" i="6" s="1"/>
  <c r="T233" i="6"/>
  <c r="U233" i="6" s="1"/>
  <c r="O234" i="6"/>
  <c r="P234" i="6" s="1"/>
  <c r="F216" i="6" l="1"/>
  <c r="J215" i="6"/>
  <c r="K215" i="6" s="1"/>
  <c r="S234" i="6"/>
  <c r="N235" i="6" s="1"/>
  <c r="I216" i="6" l="1"/>
  <c r="D217" i="6" s="1"/>
  <c r="E217" i="6" s="1"/>
  <c r="T234" i="6"/>
  <c r="U234" i="6" s="1"/>
  <c r="O235" i="6"/>
  <c r="P235" i="6" s="1"/>
  <c r="F217" i="6" l="1"/>
  <c r="J216" i="6"/>
  <c r="K216" i="6" s="1"/>
  <c r="S235" i="6"/>
  <c r="N236" i="6" s="1"/>
  <c r="I217" i="6" l="1"/>
  <c r="D218" i="6" s="1"/>
  <c r="E218" i="6" s="1"/>
  <c r="T235" i="6"/>
  <c r="U235" i="6" s="1"/>
  <c r="O236" i="6"/>
  <c r="P236" i="6" s="1"/>
  <c r="F218" i="6" l="1"/>
  <c r="J217" i="6"/>
  <c r="K217" i="6" s="1"/>
  <c r="S236" i="6"/>
  <c r="N237" i="6" s="1"/>
  <c r="I218" i="6" l="1"/>
  <c r="D219" i="6" s="1"/>
  <c r="E219" i="6" s="1"/>
  <c r="T236" i="6"/>
  <c r="U236" i="6" s="1"/>
  <c r="O237" i="6"/>
  <c r="P237" i="6" s="1"/>
  <c r="F219" i="6" l="1"/>
  <c r="I219" i="6" s="1"/>
  <c r="D220" i="6" s="1"/>
  <c r="E220" i="6" s="1"/>
  <c r="J218" i="6"/>
  <c r="K218" i="6" s="1"/>
  <c r="S237" i="6"/>
  <c r="N238" i="6" s="1"/>
  <c r="F220" i="6" l="1"/>
  <c r="J219" i="6"/>
  <c r="K219" i="6" s="1"/>
  <c r="T237" i="6"/>
  <c r="U237" i="6" s="1"/>
  <c r="O238" i="6"/>
  <c r="P238" i="6" s="1"/>
  <c r="I220" i="6" l="1"/>
  <c r="D221" i="6" s="1"/>
  <c r="E221" i="6" s="1"/>
  <c r="S238" i="6"/>
  <c r="N239" i="6" s="1"/>
  <c r="F221" i="6" l="1"/>
  <c r="J220" i="6"/>
  <c r="K220" i="6" s="1"/>
  <c r="T238" i="6"/>
  <c r="U238" i="6" s="1"/>
  <c r="O239" i="6"/>
  <c r="P239" i="6" s="1"/>
  <c r="I221" i="6" l="1"/>
  <c r="D222" i="6" s="1"/>
  <c r="E222" i="6" s="1"/>
  <c r="S239" i="6"/>
  <c r="N240" i="6" s="1"/>
  <c r="F222" i="6" l="1"/>
  <c r="J221" i="6"/>
  <c r="K221" i="6" s="1"/>
  <c r="T239" i="6"/>
  <c r="U239" i="6" s="1"/>
  <c r="O240" i="6"/>
  <c r="P240" i="6" s="1"/>
  <c r="I222" i="6" l="1"/>
  <c r="D223" i="6" s="1"/>
  <c r="E223" i="6" s="1"/>
  <c r="S240" i="6"/>
  <c r="N241" i="6" s="1"/>
  <c r="F223" i="6" l="1"/>
  <c r="J222" i="6"/>
  <c r="K222" i="6" s="1"/>
  <c r="T240" i="6"/>
  <c r="U240" i="6" s="1"/>
  <c r="O241" i="6"/>
  <c r="P241" i="6" s="1"/>
  <c r="I223" i="6" l="1"/>
  <c r="D224" i="6" s="1"/>
  <c r="E224" i="6" s="1"/>
  <c r="S241" i="6"/>
  <c r="N242" i="6" s="1"/>
  <c r="F224" i="6" l="1"/>
  <c r="J223" i="6"/>
  <c r="K223" i="6" s="1"/>
  <c r="T241" i="6"/>
  <c r="U241" i="6" s="1"/>
  <c r="O242" i="6"/>
  <c r="P242" i="6" s="1"/>
  <c r="I224" i="6" l="1"/>
  <c r="D225" i="6" s="1"/>
  <c r="E225" i="6" s="1"/>
  <c r="S242" i="6"/>
  <c r="N243" i="6" s="1"/>
  <c r="F225" i="6" l="1"/>
  <c r="J224" i="6"/>
  <c r="K224" i="6" s="1"/>
  <c r="T242" i="6"/>
  <c r="U242" i="6" s="1"/>
  <c r="O243" i="6"/>
  <c r="P243" i="6" s="1"/>
  <c r="I225" i="6" l="1"/>
  <c r="D226" i="6" s="1"/>
  <c r="E226" i="6" s="1"/>
  <c r="S243" i="6"/>
  <c r="N244" i="6" s="1"/>
  <c r="F226" i="6" l="1"/>
  <c r="J225" i="6"/>
  <c r="K225" i="6" s="1"/>
  <c r="T243" i="6"/>
  <c r="U243" i="6" s="1"/>
  <c r="O244" i="6"/>
  <c r="P244" i="6" s="1"/>
  <c r="I226" i="6" l="1"/>
  <c r="J226" i="6" s="1"/>
  <c r="K226" i="6" s="1"/>
  <c r="S244" i="6"/>
  <c r="N245" i="6" s="1"/>
  <c r="D227" i="6" l="1"/>
  <c r="E227" i="6" s="1"/>
  <c r="T244" i="6"/>
  <c r="U244" i="6" s="1"/>
  <c r="O245" i="6"/>
  <c r="P245" i="6" s="1"/>
  <c r="F227" i="6" l="1"/>
  <c r="S245" i="6"/>
  <c r="N246" i="6" s="1"/>
  <c r="I227" i="6" l="1"/>
  <c r="D228" i="6" s="1"/>
  <c r="E228" i="6" s="1"/>
  <c r="T245" i="6"/>
  <c r="U245" i="6" s="1"/>
  <c r="O246" i="6"/>
  <c r="P246" i="6" s="1"/>
  <c r="J227" i="6" l="1"/>
  <c r="K227" i="6" s="1"/>
  <c r="S246" i="6"/>
  <c r="N247" i="6" s="1"/>
  <c r="F228" i="6" l="1"/>
  <c r="T246" i="6"/>
  <c r="U246" i="6" s="1"/>
  <c r="O247" i="6"/>
  <c r="P247" i="6" s="1"/>
  <c r="I228" i="6" l="1"/>
  <c r="D229" i="6" s="1"/>
  <c r="E229" i="6" s="1"/>
  <c r="S247" i="6"/>
  <c r="N248" i="6" s="1"/>
  <c r="F229" i="6" l="1"/>
  <c r="J228" i="6"/>
  <c r="K228" i="6" s="1"/>
  <c r="T247" i="6"/>
  <c r="U247" i="6" s="1"/>
  <c r="O248" i="6"/>
  <c r="P248" i="6" s="1"/>
  <c r="I229" i="6" l="1"/>
  <c r="D230" i="6" s="1"/>
  <c r="E230" i="6" s="1"/>
  <c r="S248" i="6"/>
  <c r="N249" i="6" s="1"/>
  <c r="F230" i="6" l="1"/>
  <c r="J229" i="6"/>
  <c r="K229" i="6" s="1"/>
  <c r="T248" i="6"/>
  <c r="U248" i="6" s="1"/>
  <c r="O249" i="6"/>
  <c r="P249" i="6" s="1"/>
  <c r="I230" i="6" l="1"/>
  <c r="D231" i="6" s="1"/>
  <c r="E231" i="6" s="1"/>
  <c r="S249" i="6"/>
  <c r="N250" i="6" s="1"/>
  <c r="F231" i="6" l="1"/>
  <c r="J230" i="6"/>
  <c r="K230" i="6" s="1"/>
  <c r="T249" i="6"/>
  <c r="U249" i="6" s="1"/>
  <c r="O250" i="6"/>
  <c r="P250" i="6" s="1"/>
  <c r="I231" i="6" l="1"/>
  <c r="D232" i="6" s="1"/>
  <c r="E232" i="6" s="1"/>
  <c r="S250" i="6"/>
  <c r="N251" i="6" s="1"/>
  <c r="F232" i="6" l="1"/>
  <c r="J231" i="6"/>
  <c r="K231" i="6" s="1"/>
  <c r="T250" i="6"/>
  <c r="U250" i="6" s="1"/>
  <c r="O251" i="6"/>
  <c r="P251" i="6" s="1"/>
  <c r="I232" i="6" l="1"/>
  <c r="D233" i="6" s="1"/>
  <c r="E233" i="6" s="1"/>
  <c r="S251" i="6"/>
  <c r="N252" i="6" s="1"/>
  <c r="F233" i="6" l="1"/>
  <c r="J232" i="6"/>
  <c r="K232" i="6" s="1"/>
  <c r="T251" i="6"/>
  <c r="U251" i="6" s="1"/>
  <c r="O252" i="6"/>
  <c r="P252" i="6" s="1"/>
  <c r="I233" i="6" l="1"/>
  <c r="D234" i="6" s="1"/>
  <c r="E234" i="6" s="1"/>
  <c r="S252" i="6"/>
  <c r="N253" i="6" s="1"/>
  <c r="F234" i="6" l="1"/>
  <c r="J233" i="6"/>
  <c r="K233" i="6" s="1"/>
  <c r="T252" i="6"/>
  <c r="U252" i="6" s="1"/>
  <c r="O253" i="6"/>
  <c r="P253" i="6" s="1"/>
  <c r="I234" i="6" l="1"/>
  <c r="J234" i="6" s="1"/>
  <c r="K234" i="6" s="1"/>
  <c r="D235" i="6"/>
  <c r="E235" i="6" s="1"/>
  <c r="S253" i="6"/>
  <c r="N254" i="6" s="1"/>
  <c r="F235" i="6" l="1"/>
  <c r="T253" i="6"/>
  <c r="U253" i="6" s="1"/>
  <c r="O254" i="6"/>
  <c r="P254" i="6" s="1"/>
  <c r="I235" i="6" l="1"/>
  <c r="J235" i="6" s="1"/>
  <c r="K235" i="6" s="1"/>
  <c r="S254" i="6"/>
  <c r="N255" i="6" s="1"/>
  <c r="D236" i="6" l="1"/>
  <c r="E236" i="6" s="1"/>
  <c r="T254" i="6"/>
  <c r="U254" i="6" s="1"/>
  <c r="O255" i="6"/>
  <c r="P255" i="6" s="1"/>
  <c r="F236" i="6" l="1"/>
  <c r="S255" i="6"/>
  <c r="N256" i="6" s="1"/>
  <c r="I236" i="6" l="1"/>
  <c r="D237" i="6" s="1"/>
  <c r="E237" i="6" s="1"/>
  <c r="T255" i="6"/>
  <c r="U255" i="6" s="1"/>
  <c r="O256" i="6"/>
  <c r="P256" i="6" s="1"/>
  <c r="F237" i="6" l="1"/>
  <c r="J236" i="6"/>
  <c r="K236" i="6" s="1"/>
  <c r="S256" i="6"/>
  <c r="N257" i="6" s="1"/>
  <c r="I237" i="6" l="1"/>
  <c r="D238" i="6" s="1"/>
  <c r="E238" i="6" s="1"/>
  <c r="T256" i="6"/>
  <c r="U256" i="6" s="1"/>
  <c r="O257" i="6"/>
  <c r="P257" i="6" s="1"/>
  <c r="F238" i="6" l="1"/>
  <c r="J237" i="6"/>
  <c r="K237" i="6" s="1"/>
  <c r="S257" i="6"/>
  <c r="N258" i="6" s="1"/>
  <c r="I238" i="6" l="1"/>
  <c r="D239" i="6" s="1"/>
  <c r="E239" i="6" s="1"/>
  <c r="T257" i="6"/>
  <c r="U257" i="6" s="1"/>
  <c r="O258" i="6"/>
  <c r="P258" i="6" s="1"/>
  <c r="F239" i="6" l="1"/>
  <c r="J238" i="6"/>
  <c r="K238" i="6" s="1"/>
  <c r="S258" i="6"/>
  <c r="N259" i="6" s="1"/>
  <c r="I239" i="6" l="1"/>
  <c r="D240" i="6" s="1"/>
  <c r="E240" i="6" s="1"/>
  <c r="T258" i="6"/>
  <c r="U258" i="6" s="1"/>
  <c r="O259" i="6"/>
  <c r="P259" i="6" s="1"/>
  <c r="F240" i="6" l="1"/>
  <c r="J239" i="6"/>
  <c r="K239" i="6" s="1"/>
  <c r="S259" i="6"/>
  <c r="N260" i="6" s="1"/>
  <c r="I240" i="6" l="1"/>
  <c r="D241" i="6" s="1"/>
  <c r="E241" i="6" s="1"/>
  <c r="T259" i="6"/>
  <c r="U259" i="6" s="1"/>
  <c r="O260" i="6"/>
  <c r="P260" i="6" s="1"/>
  <c r="F241" i="6" l="1"/>
  <c r="J240" i="6"/>
  <c r="K240" i="6" s="1"/>
  <c r="S260" i="6"/>
  <c r="N261" i="6" s="1"/>
  <c r="I241" i="6" l="1"/>
  <c r="D242" i="6" s="1"/>
  <c r="E242" i="6" s="1"/>
  <c r="T260" i="6"/>
  <c r="U260" i="6" s="1"/>
  <c r="O261" i="6"/>
  <c r="P261" i="6" s="1"/>
  <c r="F242" i="6" l="1"/>
  <c r="J241" i="6"/>
  <c r="K241" i="6" s="1"/>
  <c r="S261" i="6"/>
  <c r="N262" i="6" s="1"/>
  <c r="I242" i="6" l="1"/>
  <c r="D243" i="6" s="1"/>
  <c r="E243" i="6" s="1"/>
  <c r="T261" i="6"/>
  <c r="U261" i="6" s="1"/>
  <c r="O262" i="6"/>
  <c r="P262" i="6" s="1"/>
  <c r="F243" i="6" l="1"/>
  <c r="J242" i="6"/>
  <c r="K242" i="6" s="1"/>
  <c r="S262" i="6"/>
  <c r="N263" i="6" s="1"/>
  <c r="I243" i="6" l="1"/>
  <c r="D244" i="6" s="1"/>
  <c r="E244" i="6" s="1"/>
  <c r="T262" i="6"/>
  <c r="U262" i="6" s="1"/>
  <c r="O263" i="6"/>
  <c r="P263" i="6" s="1"/>
  <c r="F244" i="6" l="1"/>
  <c r="J243" i="6"/>
  <c r="K243" i="6" s="1"/>
  <c r="S263" i="6"/>
  <c r="N264" i="6" s="1"/>
  <c r="I244" i="6" l="1"/>
  <c r="D245" i="6" s="1"/>
  <c r="E245" i="6" s="1"/>
  <c r="T263" i="6"/>
  <c r="U263" i="6" s="1"/>
  <c r="O264" i="6"/>
  <c r="P264" i="6" s="1"/>
  <c r="F245" i="6" l="1"/>
  <c r="J244" i="6"/>
  <c r="K244" i="6" s="1"/>
  <c r="S264" i="6"/>
  <c r="N265" i="6" s="1"/>
  <c r="I245" i="6" l="1"/>
  <c r="D246" i="6" s="1"/>
  <c r="E246" i="6" s="1"/>
  <c r="T264" i="6"/>
  <c r="U264" i="6" s="1"/>
  <c r="O265" i="6"/>
  <c r="P265" i="6" s="1"/>
  <c r="F246" i="6" l="1"/>
  <c r="J245" i="6"/>
  <c r="K245" i="6" s="1"/>
  <c r="S265" i="6"/>
  <c r="N266" i="6" s="1"/>
  <c r="I246" i="6" l="1"/>
  <c r="D247" i="6" s="1"/>
  <c r="E247" i="6" s="1"/>
  <c r="T265" i="6"/>
  <c r="U265" i="6" s="1"/>
  <c r="O266" i="6"/>
  <c r="P266" i="6" s="1"/>
  <c r="F247" i="6" l="1"/>
  <c r="J246" i="6"/>
  <c r="K246" i="6" s="1"/>
  <c r="S266" i="6"/>
  <c r="N267" i="6" s="1"/>
  <c r="I247" i="6" l="1"/>
  <c r="D248" i="6" s="1"/>
  <c r="E248" i="6" s="1"/>
  <c r="T266" i="6"/>
  <c r="U266" i="6" s="1"/>
  <c r="O267" i="6"/>
  <c r="P267" i="6" s="1"/>
  <c r="F248" i="6" l="1"/>
  <c r="J247" i="6"/>
  <c r="K247" i="6" s="1"/>
  <c r="S267" i="6"/>
  <c r="N268" i="6" s="1"/>
  <c r="I248" i="6" l="1"/>
  <c r="D249" i="6" s="1"/>
  <c r="E249" i="6" s="1"/>
  <c r="T267" i="6"/>
  <c r="U267" i="6" s="1"/>
  <c r="O268" i="6"/>
  <c r="P268" i="6" s="1"/>
  <c r="F249" i="6" l="1"/>
  <c r="J248" i="6"/>
  <c r="K248" i="6" s="1"/>
  <c r="S268" i="6"/>
  <c r="N269" i="6" s="1"/>
  <c r="I249" i="6" l="1"/>
  <c r="D250" i="6" s="1"/>
  <c r="E250" i="6" s="1"/>
  <c r="T268" i="6"/>
  <c r="U268" i="6" s="1"/>
  <c r="O269" i="6"/>
  <c r="P269" i="6" s="1"/>
  <c r="F250" i="6" l="1"/>
  <c r="J249" i="6"/>
  <c r="K249" i="6" s="1"/>
  <c r="S269" i="6"/>
  <c r="N270" i="6" s="1"/>
  <c r="I250" i="6" l="1"/>
  <c r="D251" i="6" s="1"/>
  <c r="E251" i="6" s="1"/>
  <c r="T269" i="6"/>
  <c r="U269" i="6" s="1"/>
  <c r="O270" i="6"/>
  <c r="P270" i="6" s="1"/>
  <c r="F251" i="6" l="1"/>
  <c r="J250" i="6"/>
  <c r="K250" i="6" s="1"/>
  <c r="S270" i="6"/>
  <c r="N271" i="6" s="1"/>
  <c r="I251" i="6" l="1"/>
  <c r="D252" i="6" s="1"/>
  <c r="E252" i="6" s="1"/>
  <c r="T270" i="6"/>
  <c r="U270" i="6" s="1"/>
  <c r="O271" i="6"/>
  <c r="P271" i="6" s="1"/>
  <c r="F252" i="6" l="1"/>
  <c r="J251" i="6"/>
  <c r="K251" i="6" s="1"/>
  <c r="S271" i="6"/>
  <c r="N272" i="6" s="1"/>
  <c r="I252" i="6" l="1"/>
  <c r="D253" i="6" s="1"/>
  <c r="E253" i="6" s="1"/>
  <c r="T271" i="6"/>
  <c r="U271" i="6" s="1"/>
  <c r="O272" i="6"/>
  <c r="P272" i="6" s="1"/>
  <c r="F253" i="6" l="1"/>
  <c r="J252" i="6"/>
  <c r="K252" i="6" s="1"/>
  <c r="S272" i="6"/>
  <c r="N273" i="6" s="1"/>
  <c r="I253" i="6" l="1"/>
  <c r="D254" i="6" s="1"/>
  <c r="E254" i="6" s="1"/>
  <c r="T272" i="6"/>
  <c r="U272" i="6" s="1"/>
  <c r="O273" i="6"/>
  <c r="P273" i="6" s="1"/>
  <c r="F254" i="6" l="1"/>
  <c r="J253" i="6"/>
  <c r="K253" i="6" s="1"/>
  <c r="S273" i="6"/>
  <c r="N274" i="6" s="1"/>
  <c r="I254" i="6" l="1"/>
  <c r="D255" i="6" s="1"/>
  <c r="E255" i="6" s="1"/>
  <c r="T273" i="6"/>
  <c r="U273" i="6" s="1"/>
  <c r="O274" i="6"/>
  <c r="P274" i="6" s="1"/>
  <c r="F255" i="6" l="1"/>
  <c r="J254" i="6"/>
  <c r="K254" i="6" s="1"/>
  <c r="S274" i="6"/>
  <c r="N275" i="6" s="1"/>
  <c r="I255" i="6" l="1"/>
  <c r="D256" i="6" s="1"/>
  <c r="E256" i="6" s="1"/>
  <c r="T274" i="6"/>
  <c r="U274" i="6" s="1"/>
  <c r="O275" i="6"/>
  <c r="P275" i="6" s="1"/>
  <c r="F256" i="6" l="1"/>
  <c r="J255" i="6"/>
  <c r="K255" i="6" s="1"/>
  <c r="S275" i="6"/>
  <c r="N276" i="6" s="1"/>
  <c r="I256" i="6" l="1"/>
  <c r="D257" i="6" s="1"/>
  <c r="E257" i="6" s="1"/>
  <c r="T275" i="6"/>
  <c r="U275" i="6" s="1"/>
  <c r="O276" i="6"/>
  <c r="P276" i="6" s="1"/>
  <c r="F257" i="6" l="1"/>
  <c r="J256" i="6"/>
  <c r="K256" i="6" s="1"/>
  <c r="S276" i="6"/>
  <c r="N277" i="6" s="1"/>
  <c r="I257" i="6" l="1"/>
  <c r="D258" i="6" s="1"/>
  <c r="E258" i="6" s="1"/>
  <c r="T276" i="6"/>
  <c r="U276" i="6" s="1"/>
  <c r="O277" i="6"/>
  <c r="P277" i="6"/>
  <c r="F258" i="6" l="1"/>
  <c r="J257" i="6"/>
  <c r="K257" i="6" s="1"/>
  <c r="S277" i="6"/>
  <c r="N278" i="6" s="1"/>
  <c r="I258" i="6" l="1"/>
  <c r="J258" i="6" s="1"/>
  <c r="K258" i="6" s="1"/>
  <c r="T277" i="6"/>
  <c r="U277" i="6" s="1"/>
  <c r="O278" i="6"/>
  <c r="P278" i="6" s="1"/>
  <c r="D259" i="6" l="1"/>
  <c r="E259" i="6" s="1"/>
  <c r="F259" i="6"/>
  <c r="S278" i="6"/>
  <c r="N279" i="6" s="1"/>
  <c r="I259" i="6" l="1"/>
  <c r="D260" i="6" s="1"/>
  <c r="E260" i="6" s="1"/>
  <c r="T278" i="6"/>
  <c r="U278" i="6" s="1"/>
  <c r="O279" i="6"/>
  <c r="P279" i="6" s="1"/>
  <c r="F260" i="6" l="1"/>
  <c r="J259" i="6"/>
  <c r="K259" i="6" s="1"/>
  <c r="S279" i="6"/>
  <c r="N280" i="6" s="1"/>
  <c r="I260" i="6" l="1"/>
  <c r="J260" i="6" s="1"/>
  <c r="K260" i="6" s="1"/>
  <c r="T279" i="6"/>
  <c r="U279" i="6" s="1"/>
  <c r="O280" i="6"/>
  <c r="P280" i="6" s="1"/>
  <c r="D261" i="6" l="1"/>
  <c r="E261" i="6" s="1"/>
  <c r="S280" i="6"/>
  <c r="N281" i="6" s="1"/>
  <c r="F261" i="6" l="1"/>
  <c r="T280" i="6"/>
  <c r="U280" i="6" s="1"/>
  <c r="O281" i="6"/>
  <c r="P281" i="6" s="1"/>
  <c r="I261" i="6" l="1"/>
  <c r="J261" i="6" s="1"/>
  <c r="K261" i="6" s="1"/>
  <c r="S281" i="6"/>
  <c r="N282" i="6" s="1"/>
  <c r="D262" i="6" l="1"/>
  <c r="E262" i="6" s="1"/>
  <c r="F262" i="6"/>
  <c r="T281" i="6"/>
  <c r="U281" i="6" s="1"/>
  <c r="O282" i="6"/>
  <c r="P282" i="6" s="1"/>
  <c r="I262" i="6" l="1"/>
  <c r="J262" i="6" s="1"/>
  <c r="K262" i="6" s="1"/>
  <c r="S282" i="6"/>
  <c r="T282" i="6" s="1"/>
  <c r="U282" i="6" s="1"/>
  <c r="D263" i="6" l="1"/>
  <c r="E263" i="6" s="1"/>
  <c r="N283" i="6"/>
  <c r="O283" i="6" s="1"/>
  <c r="P283" i="6" s="1"/>
  <c r="F263" i="6" l="1"/>
  <c r="S283" i="6"/>
  <c r="T283" i="6" s="1"/>
  <c r="U283" i="6" s="1"/>
  <c r="I263" i="6" l="1"/>
  <c r="D264" i="6" s="1"/>
  <c r="E264" i="6" s="1"/>
  <c r="N284" i="6"/>
  <c r="O284" i="6" s="1"/>
  <c r="P284" i="6" s="1"/>
  <c r="F264" i="6" l="1"/>
  <c r="J263" i="6"/>
  <c r="K263" i="6" s="1"/>
  <c r="S284" i="6"/>
  <c r="T284" i="6" s="1"/>
  <c r="U284" i="6" s="1"/>
  <c r="I264" i="6" l="1"/>
  <c r="D265" i="6" s="1"/>
  <c r="E265" i="6" s="1"/>
  <c r="N285" i="6"/>
  <c r="O285" i="6"/>
  <c r="P285" i="6" s="1"/>
  <c r="F265" i="6" l="1"/>
  <c r="J264" i="6"/>
  <c r="K264" i="6" s="1"/>
  <c r="S285" i="6"/>
  <c r="N286" i="6" s="1"/>
  <c r="I265" i="6" l="1"/>
  <c r="D266" i="6" s="1"/>
  <c r="E266" i="6" s="1"/>
  <c r="T285" i="6"/>
  <c r="U285" i="6" s="1"/>
  <c r="O286" i="6"/>
  <c r="P286" i="6" s="1"/>
  <c r="F266" i="6" l="1"/>
  <c r="J265" i="6"/>
  <c r="K265" i="6" s="1"/>
  <c r="S286" i="6"/>
  <c r="N287" i="6" s="1"/>
  <c r="I266" i="6" l="1"/>
  <c r="D267" i="6" s="1"/>
  <c r="E267" i="6" s="1"/>
  <c r="T286" i="6"/>
  <c r="U286" i="6" s="1"/>
  <c r="O287" i="6"/>
  <c r="P287" i="6" s="1"/>
  <c r="F267" i="6" l="1"/>
  <c r="J266" i="6"/>
  <c r="K266" i="6" s="1"/>
  <c r="S287" i="6"/>
  <c r="T287" i="6" s="1"/>
  <c r="U287" i="6" s="1"/>
  <c r="I267" i="6" l="1"/>
  <c r="D268" i="6" s="1"/>
  <c r="E268" i="6" s="1"/>
  <c r="N288" i="6"/>
  <c r="O288" i="6"/>
  <c r="P288" i="6" s="1"/>
  <c r="F268" i="6" l="1"/>
  <c r="I268" i="6" s="1"/>
  <c r="D269" i="6" s="1"/>
  <c r="E269" i="6" s="1"/>
  <c r="J267" i="6"/>
  <c r="K267" i="6" s="1"/>
  <c r="S288" i="6"/>
  <c r="N289" i="6" s="1"/>
  <c r="F269" i="6" l="1"/>
  <c r="J268" i="6"/>
  <c r="K268" i="6" s="1"/>
  <c r="T288" i="6"/>
  <c r="U288" i="6" s="1"/>
  <c r="O289" i="6"/>
  <c r="P289" i="6" s="1"/>
  <c r="I269" i="6" l="1"/>
  <c r="D270" i="6" s="1"/>
  <c r="E270" i="6" s="1"/>
  <c r="S289" i="6"/>
  <c r="T289" i="6" s="1"/>
  <c r="U289" i="6" s="1"/>
  <c r="F270" i="6" l="1"/>
  <c r="J269" i="6"/>
  <c r="K269" i="6" s="1"/>
  <c r="N290" i="6"/>
  <c r="O290" i="6" s="1"/>
  <c r="P290" i="6" s="1"/>
  <c r="I270" i="6" l="1"/>
  <c r="D271" i="6" s="1"/>
  <c r="E271" i="6" s="1"/>
  <c r="S290" i="6"/>
  <c r="T290" i="6" s="1"/>
  <c r="U290" i="6" s="1"/>
  <c r="F271" i="6" l="1"/>
  <c r="J270" i="6"/>
  <c r="K270" i="6" s="1"/>
  <c r="N291" i="6"/>
  <c r="O291" i="6"/>
  <c r="P291" i="6" s="1"/>
  <c r="I271" i="6" l="1"/>
  <c r="D272" i="6" s="1"/>
  <c r="E272" i="6" s="1"/>
  <c r="S291" i="6"/>
  <c r="T291" i="6" s="1"/>
  <c r="U291" i="6" s="1"/>
  <c r="F272" i="6" l="1"/>
  <c r="J271" i="6"/>
  <c r="K271" i="6" s="1"/>
  <c r="N292" i="6"/>
  <c r="O292" i="6"/>
  <c r="P292" i="6" s="1"/>
  <c r="I272" i="6" l="1"/>
  <c r="D273" i="6" s="1"/>
  <c r="E273" i="6" s="1"/>
  <c r="S292" i="6"/>
  <c r="N293" i="6" s="1"/>
  <c r="J272" i="6" l="1"/>
  <c r="K272" i="6" s="1"/>
  <c r="F273" i="6"/>
  <c r="T292" i="6"/>
  <c r="U292" i="6" s="1"/>
  <c r="O293" i="6"/>
  <c r="P293" i="6" s="1"/>
  <c r="I273" i="6" l="1"/>
  <c r="D274" i="6" s="1"/>
  <c r="E274" i="6" s="1"/>
  <c r="S293" i="6"/>
  <c r="T293" i="6" s="1"/>
  <c r="U293" i="6" s="1"/>
  <c r="F274" i="6" l="1"/>
  <c r="J273" i="6"/>
  <c r="K273" i="6" s="1"/>
  <c r="N294" i="6"/>
  <c r="O294" i="6"/>
  <c r="P294" i="6" s="1"/>
  <c r="I274" i="6" l="1"/>
  <c r="J274" i="6" s="1"/>
  <c r="K274" i="6" s="1"/>
  <c r="S294" i="6"/>
  <c r="N295" i="6" s="1"/>
  <c r="D275" i="6" l="1"/>
  <c r="E275" i="6" s="1"/>
  <c r="T294" i="6"/>
  <c r="U294" i="6" s="1"/>
  <c r="O295" i="6"/>
  <c r="P295" i="6" s="1"/>
  <c r="F275" i="6" l="1"/>
  <c r="S295" i="6"/>
  <c r="N296" i="6" s="1"/>
  <c r="I275" i="6" l="1"/>
  <c r="J275" i="6" s="1"/>
  <c r="K275" i="6" s="1"/>
  <c r="T295" i="6"/>
  <c r="U295" i="6" s="1"/>
  <c r="O296" i="6"/>
  <c r="P296" i="6" s="1"/>
  <c r="D276" i="6" l="1"/>
  <c r="E276" i="6" s="1"/>
  <c r="F276" i="6"/>
  <c r="S296" i="6"/>
  <c r="T296" i="6" s="1"/>
  <c r="U296" i="6" s="1"/>
  <c r="I276" i="6" l="1"/>
  <c r="J276" i="6" s="1"/>
  <c r="K276" i="6" s="1"/>
  <c r="N297" i="6"/>
  <c r="O297" i="6"/>
  <c r="P297" i="6" s="1"/>
  <c r="D277" i="6" l="1"/>
  <c r="E277" i="6" s="1"/>
  <c r="S297" i="6"/>
  <c r="N298" i="6" s="1"/>
  <c r="F277" i="6" l="1"/>
  <c r="T297" i="6"/>
  <c r="U297" i="6" s="1"/>
  <c r="O298" i="6"/>
  <c r="P298" i="6" s="1"/>
  <c r="I277" i="6" l="1"/>
  <c r="D278" i="6" s="1"/>
  <c r="E278" i="6" s="1"/>
  <c r="S298" i="6"/>
  <c r="N299" i="6" s="1"/>
  <c r="F278" i="6" l="1"/>
  <c r="J277" i="6"/>
  <c r="K277" i="6" s="1"/>
  <c r="T298" i="6"/>
  <c r="U298" i="6" s="1"/>
  <c r="O299" i="6"/>
  <c r="P299" i="6" s="1"/>
  <c r="I278" i="6" l="1"/>
  <c r="D279" i="6" s="1"/>
  <c r="E279" i="6" s="1"/>
  <c r="S299" i="6"/>
  <c r="N300" i="6" s="1"/>
  <c r="F279" i="6" l="1"/>
  <c r="J278" i="6"/>
  <c r="K278" i="6" s="1"/>
  <c r="T299" i="6"/>
  <c r="U299" i="6" s="1"/>
  <c r="O300" i="6"/>
  <c r="P300" i="6" s="1"/>
  <c r="I279" i="6" l="1"/>
  <c r="D280" i="6" s="1"/>
  <c r="E280" i="6" s="1"/>
  <c r="S300" i="6"/>
  <c r="N301" i="6" s="1"/>
  <c r="F280" i="6" l="1"/>
  <c r="J279" i="6"/>
  <c r="K279" i="6" s="1"/>
  <c r="T300" i="6"/>
  <c r="U300" i="6" s="1"/>
  <c r="O301" i="6"/>
  <c r="P301" i="6" s="1"/>
  <c r="I280" i="6" l="1"/>
  <c r="D281" i="6" s="1"/>
  <c r="E281" i="6" s="1"/>
  <c r="S301" i="6"/>
  <c r="N302" i="6" s="1"/>
  <c r="F281" i="6" l="1"/>
  <c r="J280" i="6"/>
  <c r="K280" i="6" s="1"/>
  <c r="T301" i="6"/>
  <c r="U301" i="6" s="1"/>
  <c r="O302" i="6"/>
  <c r="P302" i="6" s="1"/>
  <c r="I281" i="6" l="1"/>
  <c r="D282" i="6" s="1"/>
  <c r="E282" i="6" s="1"/>
  <c r="S302" i="6"/>
  <c r="N303" i="6" s="1"/>
  <c r="F282" i="6" l="1"/>
  <c r="J281" i="6"/>
  <c r="K281" i="6" s="1"/>
  <c r="T302" i="6"/>
  <c r="U302" i="6" s="1"/>
  <c r="O303" i="6"/>
  <c r="P303" i="6" s="1"/>
  <c r="I282" i="6" l="1"/>
  <c r="D283" i="6" s="1"/>
  <c r="E283" i="6" s="1"/>
  <c r="S303" i="6"/>
  <c r="N304" i="6" s="1"/>
  <c r="F283" i="6" l="1"/>
  <c r="J282" i="6"/>
  <c r="K282" i="6" s="1"/>
  <c r="T303" i="6"/>
  <c r="U303" i="6" s="1"/>
  <c r="O304" i="6"/>
  <c r="P304" i="6" s="1"/>
  <c r="I283" i="6" l="1"/>
  <c r="D284" i="6" s="1"/>
  <c r="E284" i="6" s="1"/>
  <c r="S304" i="6"/>
  <c r="N305" i="6" s="1"/>
  <c r="J283" i="6" l="1"/>
  <c r="K283" i="6" s="1"/>
  <c r="F284" i="6"/>
  <c r="T304" i="6"/>
  <c r="U304" i="6" s="1"/>
  <c r="O305" i="6"/>
  <c r="P305" i="6" s="1"/>
  <c r="I284" i="6" l="1"/>
  <c r="D285" i="6" s="1"/>
  <c r="E285" i="6" s="1"/>
  <c r="S305" i="6"/>
  <c r="N306" i="6" s="1"/>
  <c r="F285" i="6" l="1"/>
  <c r="J284" i="6"/>
  <c r="K284" i="6" s="1"/>
  <c r="T305" i="6"/>
  <c r="U305" i="6" s="1"/>
  <c r="O306" i="6"/>
  <c r="P306" i="6" s="1"/>
  <c r="I285" i="6" l="1"/>
  <c r="D286" i="6" s="1"/>
  <c r="E286" i="6" s="1"/>
  <c r="S306" i="6"/>
  <c r="N307" i="6" s="1"/>
  <c r="F286" i="6" l="1"/>
  <c r="J285" i="6"/>
  <c r="K285" i="6" s="1"/>
  <c r="T306" i="6"/>
  <c r="U306" i="6" s="1"/>
  <c r="O307" i="6"/>
  <c r="P307" i="6" s="1"/>
  <c r="I286" i="6" l="1"/>
  <c r="D287" i="6" s="1"/>
  <c r="E287" i="6" s="1"/>
  <c r="S307" i="6"/>
  <c r="N308" i="6" s="1"/>
  <c r="F287" i="6" l="1"/>
  <c r="J286" i="6"/>
  <c r="K286" i="6" s="1"/>
  <c r="T307" i="6"/>
  <c r="U307" i="6" s="1"/>
  <c r="O308" i="6"/>
  <c r="P308" i="6" s="1"/>
  <c r="I287" i="6" l="1"/>
  <c r="D288" i="6" s="1"/>
  <c r="E288" i="6" s="1"/>
  <c r="S308" i="6"/>
  <c r="N309" i="6" s="1"/>
  <c r="F288" i="6" l="1"/>
  <c r="J287" i="6"/>
  <c r="K287" i="6" s="1"/>
  <c r="T308" i="6"/>
  <c r="U308" i="6" s="1"/>
  <c r="O309" i="6"/>
  <c r="P309" i="6" s="1"/>
  <c r="I288" i="6" l="1"/>
  <c r="D289" i="6" s="1"/>
  <c r="E289" i="6" s="1"/>
  <c r="S309" i="6"/>
  <c r="N310" i="6" s="1"/>
  <c r="F289" i="6" l="1"/>
  <c r="J288" i="6"/>
  <c r="K288" i="6" s="1"/>
  <c r="T309" i="6"/>
  <c r="U309" i="6" s="1"/>
  <c r="O310" i="6"/>
  <c r="P310" i="6" s="1"/>
  <c r="I289" i="6" l="1"/>
  <c r="D290" i="6" s="1"/>
  <c r="E290" i="6" s="1"/>
  <c r="S310" i="6"/>
  <c r="N311" i="6" s="1"/>
  <c r="F290" i="6" l="1"/>
  <c r="J289" i="6"/>
  <c r="K289" i="6" s="1"/>
  <c r="T310" i="6"/>
  <c r="U310" i="6" s="1"/>
  <c r="O311" i="6"/>
  <c r="P311" i="6" s="1"/>
  <c r="I290" i="6" l="1"/>
  <c r="J290" i="6" s="1"/>
  <c r="K290" i="6" s="1"/>
  <c r="S311" i="6"/>
  <c r="N312" i="6" s="1"/>
  <c r="D291" i="6" l="1"/>
  <c r="E291" i="6" s="1"/>
  <c r="T311" i="6"/>
  <c r="U311" i="6" s="1"/>
  <c r="O312" i="6"/>
  <c r="P312" i="6" s="1"/>
  <c r="F291" i="6" l="1"/>
  <c r="S312" i="6"/>
  <c r="N313" i="6" s="1"/>
  <c r="I291" i="6" l="1"/>
  <c r="D292" i="6" s="1"/>
  <c r="E292" i="6" s="1"/>
  <c r="T312" i="6"/>
  <c r="U312" i="6" s="1"/>
  <c r="O313" i="6"/>
  <c r="P313" i="6" s="1"/>
  <c r="F292" i="6" l="1"/>
  <c r="J291" i="6"/>
  <c r="K291" i="6" s="1"/>
  <c r="S313" i="6"/>
  <c r="N314" i="6" s="1"/>
  <c r="I292" i="6" l="1"/>
  <c r="D293" i="6" s="1"/>
  <c r="E293" i="6" s="1"/>
  <c r="T313" i="6"/>
  <c r="U313" i="6" s="1"/>
  <c r="O314" i="6"/>
  <c r="P314" i="6" s="1"/>
  <c r="F293" i="6" l="1"/>
  <c r="J292" i="6"/>
  <c r="K292" i="6" s="1"/>
  <c r="S314" i="6"/>
  <c r="N315" i="6" s="1"/>
  <c r="I293" i="6" l="1"/>
  <c r="D294" i="6" s="1"/>
  <c r="E294" i="6" s="1"/>
  <c r="T314" i="6"/>
  <c r="U314" i="6" s="1"/>
  <c r="O315" i="6"/>
  <c r="P315" i="6" s="1"/>
  <c r="F294" i="6" l="1"/>
  <c r="J293" i="6"/>
  <c r="K293" i="6" s="1"/>
  <c r="S315" i="6"/>
  <c r="N316" i="6" s="1"/>
  <c r="I294" i="6" l="1"/>
  <c r="D295" i="6" s="1"/>
  <c r="E295" i="6" s="1"/>
  <c r="T315" i="6"/>
  <c r="U315" i="6" s="1"/>
  <c r="O316" i="6"/>
  <c r="P316" i="6" s="1"/>
  <c r="F295" i="6" l="1"/>
  <c r="J294" i="6"/>
  <c r="K294" i="6" s="1"/>
  <c r="S316" i="6"/>
  <c r="N317" i="6" s="1"/>
  <c r="I295" i="6" l="1"/>
  <c r="D296" i="6" s="1"/>
  <c r="E296" i="6" s="1"/>
  <c r="T316" i="6"/>
  <c r="U316" i="6" s="1"/>
  <c r="O317" i="6"/>
  <c r="P317" i="6" s="1"/>
  <c r="F296" i="6" l="1"/>
  <c r="J295" i="6"/>
  <c r="K295" i="6" s="1"/>
  <c r="S317" i="6"/>
  <c r="N318" i="6" s="1"/>
  <c r="I296" i="6" l="1"/>
  <c r="D297" i="6" s="1"/>
  <c r="E297" i="6" s="1"/>
  <c r="T317" i="6"/>
  <c r="U317" i="6" s="1"/>
  <c r="O318" i="6"/>
  <c r="P318" i="6" s="1"/>
  <c r="F297" i="6" l="1"/>
  <c r="J296" i="6"/>
  <c r="K296" i="6" s="1"/>
  <c r="S318" i="6"/>
  <c r="N319" i="6" s="1"/>
  <c r="I297" i="6" l="1"/>
  <c r="D298" i="6" s="1"/>
  <c r="E298" i="6" s="1"/>
  <c r="T318" i="6"/>
  <c r="U318" i="6" s="1"/>
  <c r="O319" i="6"/>
  <c r="P319" i="6" s="1"/>
  <c r="F298" i="6" l="1"/>
  <c r="J297" i="6"/>
  <c r="K297" i="6" s="1"/>
  <c r="S319" i="6"/>
  <c r="N320" i="6" s="1"/>
  <c r="I298" i="6" l="1"/>
  <c r="D299" i="6" s="1"/>
  <c r="E299" i="6" s="1"/>
  <c r="T319" i="6"/>
  <c r="U319" i="6" s="1"/>
  <c r="O320" i="6"/>
  <c r="P320" i="6" s="1"/>
  <c r="F299" i="6" l="1"/>
  <c r="J298" i="6"/>
  <c r="K298" i="6" s="1"/>
  <c r="S320" i="6"/>
  <c r="N321" i="6" s="1"/>
  <c r="I299" i="6" l="1"/>
  <c r="D300" i="6" s="1"/>
  <c r="E300" i="6" s="1"/>
  <c r="T320" i="6"/>
  <c r="U320" i="6" s="1"/>
  <c r="O321" i="6"/>
  <c r="P321" i="6" s="1"/>
  <c r="F300" i="6" l="1"/>
  <c r="J299" i="6"/>
  <c r="K299" i="6" s="1"/>
  <c r="S321" i="6"/>
  <c r="N322" i="6" s="1"/>
  <c r="I300" i="6" l="1"/>
  <c r="D301" i="6" s="1"/>
  <c r="E301" i="6" s="1"/>
  <c r="T321" i="6"/>
  <c r="U321" i="6" s="1"/>
  <c r="O322" i="6"/>
  <c r="P322" i="6" s="1"/>
  <c r="F301" i="6" l="1"/>
  <c r="J300" i="6"/>
  <c r="K300" i="6" s="1"/>
  <c r="S322" i="6"/>
  <c r="N323" i="6" s="1"/>
  <c r="I301" i="6" l="1"/>
  <c r="D302" i="6" s="1"/>
  <c r="E302" i="6" s="1"/>
  <c r="T322" i="6"/>
  <c r="U322" i="6" s="1"/>
  <c r="O323" i="6"/>
  <c r="P323" i="6" s="1"/>
  <c r="F302" i="6" l="1"/>
  <c r="J301" i="6"/>
  <c r="K301" i="6" s="1"/>
  <c r="S323" i="6"/>
  <c r="N324" i="6" s="1"/>
  <c r="I302" i="6" l="1"/>
  <c r="D303" i="6" s="1"/>
  <c r="E303" i="6" s="1"/>
  <c r="T323" i="6"/>
  <c r="U323" i="6" s="1"/>
  <c r="O324" i="6"/>
  <c r="P324" i="6" s="1"/>
  <c r="F303" i="6" l="1"/>
  <c r="J302" i="6"/>
  <c r="K302" i="6" s="1"/>
  <c r="S324" i="6"/>
  <c r="N325" i="6" s="1"/>
  <c r="I303" i="6" l="1"/>
  <c r="D304" i="6" s="1"/>
  <c r="E304" i="6" s="1"/>
  <c r="T324" i="6"/>
  <c r="U324" i="6" s="1"/>
  <c r="O325" i="6"/>
  <c r="P325" i="6" s="1"/>
  <c r="F304" i="6" l="1"/>
  <c r="J303" i="6"/>
  <c r="K303" i="6" s="1"/>
  <c r="S325" i="6"/>
  <c r="N326" i="6" s="1"/>
  <c r="I304" i="6" l="1"/>
  <c r="D305" i="6" s="1"/>
  <c r="E305" i="6" s="1"/>
  <c r="T325" i="6"/>
  <c r="U325" i="6" s="1"/>
  <c r="O326" i="6"/>
  <c r="P326" i="6" s="1"/>
  <c r="F305" i="6" l="1"/>
  <c r="J304" i="6"/>
  <c r="K304" i="6" s="1"/>
  <c r="S326" i="6"/>
  <c r="N327" i="6" s="1"/>
  <c r="I305" i="6" l="1"/>
  <c r="D306" i="6" s="1"/>
  <c r="E306" i="6" s="1"/>
  <c r="T326" i="6"/>
  <c r="U326" i="6" s="1"/>
  <c r="O327" i="6"/>
  <c r="P327" i="6" s="1"/>
  <c r="F306" i="6" l="1"/>
  <c r="J305" i="6"/>
  <c r="K305" i="6" s="1"/>
  <c r="S327" i="6"/>
  <c r="N328" i="6" s="1"/>
  <c r="I306" i="6" l="1"/>
  <c r="D307" i="6" s="1"/>
  <c r="E307" i="6" s="1"/>
  <c r="T327" i="6"/>
  <c r="U327" i="6" s="1"/>
  <c r="O328" i="6"/>
  <c r="P328" i="6" s="1"/>
  <c r="F307" i="6" l="1"/>
  <c r="J306" i="6"/>
  <c r="K306" i="6" s="1"/>
  <c r="S328" i="6"/>
  <c r="N329" i="6" s="1"/>
  <c r="I307" i="6" l="1"/>
  <c r="D308" i="6" s="1"/>
  <c r="E308" i="6" s="1"/>
  <c r="T328" i="6"/>
  <c r="U328" i="6" s="1"/>
  <c r="O329" i="6"/>
  <c r="P329" i="6" s="1"/>
  <c r="F308" i="6" l="1"/>
  <c r="J307" i="6"/>
  <c r="K307" i="6" s="1"/>
  <c r="S329" i="6"/>
  <c r="N330" i="6" s="1"/>
  <c r="I308" i="6" l="1"/>
  <c r="D309" i="6" s="1"/>
  <c r="E309" i="6" s="1"/>
  <c r="T329" i="6"/>
  <c r="U329" i="6" s="1"/>
  <c r="O330" i="6"/>
  <c r="P330" i="6" s="1"/>
  <c r="F309" i="6" l="1"/>
  <c r="J308" i="6"/>
  <c r="K308" i="6" s="1"/>
  <c r="S330" i="6"/>
  <c r="N331" i="6" s="1"/>
  <c r="I309" i="6" l="1"/>
  <c r="D310" i="6" s="1"/>
  <c r="E310" i="6" s="1"/>
  <c r="T330" i="6"/>
  <c r="U330" i="6" s="1"/>
  <c r="O331" i="6"/>
  <c r="P331" i="6" s="1"/>
  <c r="F310" i="6" l="1"/>
  <c r="J309" i="6"/>
  <c r="K309" i="6" s="1"/>
  <c r="S331" i="6"/>
  <c r="N332" i="6" s="1"/>
  <c r="I310" i="6" l="1"/>
  <c r="D311" i="6" s="1"/>
  <c r="E311" i="6" s="1"/>
  <c r="T331" i="6"/>
  <c r="U331" i="6" s="1"/>
  <c r="O332" i="6"/>
  <c r="P332" i="6" s="1"/>
  <c r="F311" i="6" l="1"/>
  <c r="J310" i="6"/>
  <c r="K310" i="6" s="1"/>
  <c r="S332" i="6"/>
  <c r="N333" i="6" s="1"/>
  <c r="I311" i="6" l="1"/>
  <c r="D312" i="6" s="1"/>
  <c r="E312" i="6" s="1"/>
  <c r="T332" i="6"/>
  <c r="U332" i="6" s="1"/>
  <c r="O333" i="6"/>
  <c r="P333" i="6" s="1"/>
  <c r="F312" i="6" l="1"/>
  <c r="I312" i="6" s="1"/>
  <c r="D313" i="6" s="1"/>
  <c r="E313" i="6" s="1"/>
  <c r="J311" i="6"/>
  <c r="K311" i="6" s="1"/>
  <c r="S333" i="6"/>
  <c r="N334" i="6" s="1"/>
  <c r="F313" i="6" l="1"/>
  <c r="J312" i="6"/>
  <c r="K312" i="6" s="1"/>
  <c r="T333" i="6"/>
  <c r="U333" i="6" s="1"/>
  <c r="O334" i="6"/>
  <c r="P334" i="6" s="1"/>
  <c r="I313" i="6" l="1"/>
  <c r="J313" i="6" s="1"/>
  <c r="K313" i="6" s="1"/>
  <c r="S334" i="6"/>
  <c r="N335" i="6" s="1"/>
  <c r="D314" i="6" l="1"/>
  <c r="E314" i="6" s="1"/>
  <c r="F314" i="6"/>
  <c r="T334" i="6"/>
  <c r="U334" i="6" s="1"/>
  <c r="O335" i="6"/>
  <c r="P335" i="6" s="1"/>
  <c r="I314" i="6" l="1"/>
  <c r="J314" i="6" s="1"/>
  <c r="K314" i="6" s="1"/>
  <c r="D315" i="6"/>
  <c r="E315" i="6" s="1"/>
  <c r="S335" i="6"/>
  <c r="N336" i="6" s="1"/>
  <c r="F315" i="6" l="1"/>
  <c r="T335" i="6"/>
  <c r="U335" i="6" s="1"/>
  <c r="O336" i="6"/>
  <c r="P336" i="6" s="1"/>
  <c r="I315" i="6" l="1"/>
  <c r="D316" i="6" s="1"/>
  <c r="E316" i="6" s="1"/>
  <c r="S336" i="6"/>
  <c r="N337" i="6" s="1"/>
  <c r="F316" i="6" l="1"/>
  <c r="J315" i="6"/>
  <c r="K315" i="6" s="1"/>
  <c r="T336" i="6"/>
  <c r="U336" i="6" s="1"/>
  <c r="O337" i="6"/>
  <c r="P337" i="6" s="1"/>
  <c r="I316" i="6" l="1"/>
  <c r="D317" i="6" s="1"/>
  <c r="E317" i="6" s="1"/>
  <c r="S337" i="6"/>
  <c r="N338" i="6" s="1"/>
  <c r="F317" i="6" l="1"/>
  <c r="J316" i="6"/>
  <c r="K316" i="6" s="1"/>
  <c r="T337" i="6"/>
  <c r="U337" i="6" s="1"/>
  <c r="O338" i="6"/>
  <c r="P338" i="6" s="1"/>
  <c r="I317" i="6" l="1"/>
  <c r="D318" i="6" s="1"/>
  <c r="E318" i="6" s="1"/>
  <c r="S338" i="6"/>
  <c r="N339" i="6" s="1"/>
  <c r="F318" i="6" l="1"/>
  <c r="J317" i="6"/>
  <c r="K317" i="6" s="1"/>
  <c r="T338" i="6"/>
  <c r="U338" i="6" s="1"/>
  <c r="O339" i="6"/>
  <c r="P339" i="6" s="1"/>
  <c r="I318" i="6" l="1"/>
  <c r="D319" i="6" s="1"/>
  <c r="E319" i="6" s="1"/>
  <c r="S339" i="6"/>
  <c r="N340" i="6" s="1"/>
  <c r="F319" i="6" l="1"/>
  <c r="J318" i="6"/>
  <c r="K318" i="6" s="1"/>
  <c r="T339" i="6"/>
  <c r="U339" i="6" s="1"/>
  <c r="O340" i="6"/>
  <c r="P340" i="6" s="1"/>
  <c r="I319" i="6" l="1"/>
  <c r="D320" i="6" s="1"/>
  <c r="E320" i="6" s="1"/>
  <c r="S340" i="6"/>
  <c r="N341" i="6" s="1"/>
  <c r="F320" i="6" l="1"/>
  <c r="J319" i="6"/>
  <c r="K319" i="6" s="1"/>
  <c r="T340" i="6"/>
  <c r="U340" i="6" s="1"/>
  <c r="O341" i="6"/>
  <c r="P341" i="6" s="1"/>
  <c r="I320" i="6" l="1"/>
  <c r="D321" i="6" s="1"/>
  <c r="E321" i="6" s="1"/>
  <c r="S341" i="6"/>
  <c r="N342" i="6" s="1"/>
  <c r="F321" i="6" l="1"/>
  <c r="J320" i="6"/>
  <c r="K320" i="6" s="1"/>
  <c r="T341" i="6"/>
  <c r="U341" i="6" s="1"/>
  <c r="O342" i="6"/>
  <c r="P342" i="6" s="1"/>
  <c r="I321" i="6" l="1"/>
  <c r="D322" i="6" s="1"/>
  <c r="E322" i="6" s="1"/>
  <c r="S342" i="6"/>
  <c r="N343" i="6" s="1"/>
  <c r="F322" i="6" l="1"/>
  <c r="J321" i="6"/>
  <c r="K321" i="6" s="1"/>
  <c r="T342" i="6"/>
  <c r="U342" i="6" s="1"/>
  <c r="O343" i="6"/>
  <c r="P343" i="6" s="1"/>
  <c r="I322" i="6" l="1"/>
  <c r="D323" i="6" s="1"/>
  <c r="E323" i="6" s="1"/>
  <c r="S343" i="6"/>
  <c r="N344" i="6" s="1"/>
  <c r="F323" i="6" l="1"/>
  <c r="J322" i="6"/>
  <c r="K322" i="6" s="1"/>
  <c r="T343" i="6"/>
  <c r="U343" i="6" s="1"/>
  <c r="O344" i="6"/>
  <c r="P344" i="6" s="1"/>
  <c r="I323" i="6" l="1"/>
  <c r="D324" i="6" s="1"/>
  <c r="E324" i="6" s="1"/>
  <c r="S344" i="6"/>
  <c r="N345" i="6" s="1"/>
  <c r="F324" i="6" l="1"/>
  <c r="J323" i="6"/>
  <c r="K323" i="6" s="1"/>
  <c r="T344" i="6"/>
  <c r="U344" i="6" s="1"/>
  <c r="O345" i="6"/>
  <c r="P345" i="6" s="1"/>
  <c r="I324" i="6" l="1"/>
  <c r="J324" i="6" s="1"/>
  <c r="K324" i="6" s="1"/>
  <c r="S345" i="6"/>
  <c r="N346" i="6" s="1"/>
  <c r="D325" i="6" l="1"/>
  <c r="E325" i="6" s="1"/>
  <c r="F325" i="6"/>
  <c r="T345" i="6"/>
  <c r="U345" i="6" s="1"/>
  <c r="O346" i="6"/>
  <c r="P346" i="6" s="1"/>
  <c r="I325" i="6" l="1"/>
  <c r="D326" i="6" s="1"/>
  <c r="E326" i="6" s="1"/>
  <c r="S346" i="6"/>
  <c r="N347" i="6" s="1"/>
  <c r="F326" i="6" l="1"/>
  <c r="J325" i="6"/>
  <c r="K325" i="6" s="1"/>
  <c r="T346" i="6"/>
  <c r="U346" i="6" s="1"/>
  <c r="O347" i="6"/>
  <c r="P347" i="6" s="1"/>
  <c r="I326" i="6" l="1"/>
  <c r="D327" i="6" s="1"/>
  <c r="E327" i="6" s="1"/>
  <c r="S347" i="6"/>
  <c r="N348" i="6" s="1"/>
  <c r="F327" i="6" l="1"/>
  <c r="J326" i="6"/>
  <c r="K326" i="6" s="1"/>
  <c r="T347" i="6"/>
  <c r="U347" i="6" s="1"/>
  <c r="O348" i="6"/>
  <c r="P348" i="6" s="1"/>
  <c r="I327" i="6" l="1"/>
  <c r="D328" i="6" s="1"/>
  <c r="E328" i="6" s="1"/>
  <c r="S348" i="6"/>
  <c r="N349" i="6" s="1"/>
  <c r="F328" i="6" l="1"/>
  <c r="J327" i="6"/>
  <c r="K327" i="6" s="1"/>
  <c r="T348" i="6"/>
  <c r="U348" i="6" s="1"/>
  <c r="O349" i="6"/>
  <c r="P349" i="6" s="1"/>
  <c r="I328" i="6" l="1"/>
  <c r="D329" i="6" s="1"/>
  <c r="E329" i="6" s="1"/>
  <c r="S349" i="6"/>
  <c r="N350" i="6" s="1"/>
  <c r="F329" i="6" l="1"/>
  <c r="J328" i="6"/>
  <c r="K328" i="6" s="1"/>
  <c r="T349" i="6"/>
  <c r="U349" i="6" s="1"/>
  <c r="O350" i="6"/>
  <c r="P350" i="6" s="1"/>
  <c r="I329" i="6" l="1"/>
  <c r="D330" i="6" s="1"/>
  <c r="E330" i="6" s="1"/>
  <c r="S350" i="6"/>
  <c r="N351" i="6" s="1"/>
  <c r="F330" i="6" l="1"/>
  <c r="J329" i="6"/>
  <c r="K329" i="6" s="1"/>
  <c r="T350" i="6"/>
  <c r="U350" i="6" s="1"/>
  <c r="O351" i="6"/>
  <c r="P351" i="6" s="1"/>
  <c r="I330" i="6" l="1"/>
  <c r="D331" i="6" s="1"/>
  <c r="E331" i="6" s="1"/>
  <c r="S351" i="6"/>
  <c r="N352" i="6" s="1"/>
  <c r="F331" i="6" l="1"/>
  <c r="J330" i="6"/>
  <c r="K330" i="6" s="1"/>
  <c r="T351" i="6"/>
  <c r="U351" i="6" s="1"/>
  <c r="O352" i="6"/>
  <c r="P352" i="6" s="1"/>
  <c r="I331" i="6" l="1"/>
  <c r="D332" i="6" s="1"/>
  <c r="E332" i="6" s="1"/>
  <c r="S352" i="6"/>
  <c r="N353" i="6" s="1"/>
  <c r="F332" i="6" l="1"/>
  <c r="J331" i="6"/>
  <c r="K331" i="6" s="1"/>
  <c r="T352" i="6"/>
  <c r="U352" i="6" s="1"/>
  <c r="O353" i="6"/>
  <c r="P353" i="6" s="1"/>
  <c r="I332" i="6" l="1"/>
  <c r="D333" i="6" s="1"/>
  <c r="E333" i="6" s="1"/>
  <c r="S353" i="6"/>
  <c r="N354" i="6" s="1"/>
  <c r="F333" i="6" l="1"/>
  <c r="J332" i="6"/>
  <c r="K332" i="6" s="1"/>
  <c r="T353" i="6"/>
  <c r="U353" i="6" s="1"/>
  <c r="O354" i="6"/>
  <c r="P354" i="6" s="1"/>
  <c r="I333" i="6" l="1"/>
  <c r="D334" i="6" s="1"/>
  <c r="E334" i="6" s="1"/>
  <c r="S354" i="6"/>
  <c r="N355" i="6" s="1"/>
  <c r="F334" i="6" l="1"/>
  <c r="J333" i="6"/>
  <c r="K333" i="6" s="1"/>
  <c r="T354" i="6"/>
  <c r="U354" i="6" s="1"/>
  <c r="O355" i="6"/>
  <c r="P355" i="6" s="1"/>
  <c r="I334" i="6" l="1"/>
  <c r="D335" i="6" s="1"/>
  <c r="E335" i="6" s="1"/>
  <c r="S355" i="6"/>
  <c r="N356" i="6" s="1"/>
  <c r="F335" i="6" l="1"/>
  <c r="J334" i="6"/>
  <c r="K334" i="6" s="1"/>
  <c r="T355" i="6"/>
  <c r="U355" i="6" s="1"/>
  <c r="O356" i="6"/>
  <c r="P356" i="6" s="1"/>
  <c r="I335" i="6" l="1"/>
  <c r="D336" i="6" s="1"/>
  <c r="E336" i="6" s="1"/>
  <c r="S356" i="6"/>
  <c r="N357" i="6" s="1"/>
  <c r="F336" i="6" l="1"/>
  <c r="J335" i="6"/>
  <c r="K335" i="6" s="1"/>
  <c r="T356" i="6"/>
  <c r="U356" i="6" s="1"/>
  <c r="O357" i="6"/>
  <c r="P357" i="6" s="1"/>
  <c r="I336" i="6" l="1"/>
  <c r="D337" i="6" s="1"/>
  <c r="E337" i="6" s="1"/>
  <c r="S357" i="6"/>
  <c r="N358" i="6" s="1"/>
  <c r="F337" i="6" l="1"/>
  <c r="J336" i="6"/>
  <c r="K336" i="6" s="1"/>
  <c r="T357" i="6"/>
  <c r="U357" i="6" s="1"/>
  <c r="O358" i="6"/>
  <c r="P358" i="6" s="1"/>
  <c r="I337" i="6" l="1"/>
  <c r="D338" i="6" s="1"/>
  <c r="E338" i="6" s="1"/>
  <c r="S358" i="6"/>
  <c r="N359" i="6" s="1"/>
  <c r="F338" i="6" l="1"/>
  <c r="J337" i="6"/>
  <c r="K337" i="6" s="1"/>
  <c r="T358" i="6"/>
  <c r="U358" i="6" s="1"/>
  <c r="O359" i="6"/>
  <c r="P359" i="6" s="1"/>
  <c r="I338" i="6" l="1"/>
  <c r="D339" i="6" s="1"/>
  <c r="E339" i="6" s="1"/>
  <c r="S359" i="6"/>
  <c r="N360" i="6" s="1"/>
  <c r="F339" i="6" l="1"/>
  <c r="J338" i="6"/>
  <c r="K338" i="6" s="1"/>
  <c r="T359" i="6"/>
  <c r="U359" i="6" s="1"/>
  <c r="O360" i="6"/>
  <c r="P360" i="6" s="1"/>
  <c r="I339" i="6" l="1"/>
  <c r="D340" i="6" s="1"/>
  <c r="E340" i="6" s="1"/>
  <c r="S360" i="6"/>
  <c r="N361" i="6" s="1"/>
  <c r="F340" i="6" l="1"/>
  <c r="J339" i="6"/>
  <c r="K339" i="6" s="1"/>
  <c r="T360" i="6"/>
  <c r="U360" i="6" s="1"/>
  <c r="O361" i="6"/>
  <c r="P361" i="6" s="1"/>
  <c r="I340" i="6" l="1"/>
  <c r="D341" i="6" s="1"/>
  <c r="E341" i="6" s="1"/>
  <c r="S361" i="6"/>
  <c r="N362" i="6" s="1"/>
  <c r="F341" i="6" l="1"/>
  <c r="J340" i="6"/>
  <c r="K340" i="6" s="1"/>
  <c r="T361" i="6"/>
  <c r="U361" i="6" s="1"/>
  <c r="O362" i="6"/>
  <c r="P362" i="6" s="1"/>
  <c r="I341" i="6" l="1"/>
  <c r="D342" i="6" s="1"/>
  <c r="E342" i="6" s="1"/>
  <c r="S362" i="6"/>
  <c r="N363" i="6" s="1"/>
  <c r="F342" i="6" l="1"/>
  <c r="J341" i="6"/>
  <c r="K341" i="6" s="1"/>
  <c r="T362" i="6"/>
  <c r="U362" i="6" s="1"/>
  <c r="O363" i="6"/>
  <c r="P363" i="6" s="1"/>
  <c r="I342" i="6" l="1"/>
  <c r="D343" i="6" s="1"/>
  <c r="E343" i="6" s="1"/>
  <c r="S363" i="6"/>
  <c r="N364" i="6" s="1"/>
  <c r="F343" i="6" l="1"/>
  <c r="J342" i="6"/>
  <c r="K342" i="6" s="1"/>
  <c r="T363" i="6"/>
  <c r="U363" i="6" s="1"/>
  <c r="O364" i="6"/>
  <c r="P364" i="6" s="1"/>
  <c r="I343" i="6" l="1"/>
  <c r="D344" i="6" s="1"/>
  <c r="E344" i="6" s="1"/>
  <c r="S364" i="6"/>
  <c r="N365" i="6" s="1"/>
  <c r="F344" i="6" l="1"/>
  <c r="J343" i="6"/>
  <c r="K343" i="6" s="1"/>
  <c r="T364" i="6"/>
  <c r="U364" i="6" s="1"/>
  <c r="O365" i="6"/>
  <c r="P365" i="6" s="1"/>
  <c r="I344" i="6" l="1"/>
  <c r="D345" i="6" s="1"/>
  <c r="E345" i="6" s="1"/>
  <c r="S365" i="6"/>
  <c r="N366" i="6" s="1"/>
  <c r="F345" i="6" l="1"/>
  <c r="J344" i="6"/>
  <c r="K344" i="6" s="1"/>
  <c r="T365" i="6"/>
  <c r="U365" i="6" s="1"/>
  <c r="O366" i="6"/>
  <c r="P366" i="6" s="1"/>
  <c r="I345" i="6" l="1"/>
  <c r="D346" i="6" s="1"/>
  <c r="E346" i="6" s="1"/>
  <c r="S366" i="6"/>
  <c r="N367" i="6" s="1"/>
  <c r="F346" i="6" l="1"/>
  <c r="J345" i="6"/>
  <c r="K345" i="6" s="1"/>
  <c r="T366" i="6"/>
  <c r="U366" i="6" s="1"/>
  <c r="O367" i="6"/>
  <c r="P367" i="6" s="1"/>
  <c r="I346" i="6" l="1"/>
  <c r="D347" i="6" s="1"/>
  <c r="E347" i="6" s="1"/>
  <c r="S367" i="6"/>
  <c r="N368" i="6" s="1"/>
  <c r="F347" i="6" l="1"/>
  <c r="J346" i="6"/>
  <c r="K346" i="6" s="1"/>
  <c r="T367" i="6"/>
  <c r="U367" i="6" s="1"/>
  <c r="O368" i="6"/>
  <c r="P368" i="6" s="1"/>
  <c r="I347" i="6" l="1"/>
  <c r="D348" i="6" s="1"/>
  <c r="E348" i="6" s="1"/>
  <c r="S368" i="6"/>
  <c r="N369" i="6" s="1"/>
  <c r="F348" i="6" l="1"/>
  <c r="J347" i="6"/>
  <c r="K347" i="6" s="1"/>
  <c r="T368" i="6"/>
  <c r="U368" i="6" s="1"/>
  <c r="O369" i="6"/>
  <c r="P369" i="6" s="1"/>
  <c r="I348" i="6" l="1"/>
  <c r="D349" i="6" s="1"/>
  <c r="E349" i="6" s="1"/>
  <c r="S369" i="6"/>
  <c r="N370" i="6" s="1"/>
  <c r="F349" i="6" l="1"/>
  <c r="J348" i="6"/>
  <c r="K348" i="6" s="1"/>
  <c r="T369" i="6"/>
  <c r="U369" i="6" s="1"/>
  <c r="O370" i="6"/>
  <c r="P370" i="6" s="1"/>
  <c r="I349" i="6" l="1"/>
  <c r="D350" i="6" s="1"/>
  <c r="E350" i="6" s="1"/>
  <c r="S370" i="6"/>
  <c r="N371" i="6" s="1"/>
  <c r="F350" i="6" l="1"/>
  <c r="J349" i="6"/>
  <c r="K349" i="6" s="1"/>
  <c r="T370" i="6"/>
  <c r="U370" i="6" s="1"/>
  <c r="O371" i="6"/>
  <c r="P371" i="6" s="1"/>
  <c r="I350" i="6" l="1"/>
  <c r="D351" i="6" s="1"/>
  <c r="E351" i="6" s="1"/>
  <c r="S371" i="6"/>
  <c r="N372" i="6" s="1"/>
  <c r="F351" i="6" l="1"/>
  <c r="J350" i="6"/>
  <c r="K350" i="6" s="1"/>
  <c r="T371" i="6"/>
  <c r="U371" i="6" s="1"/>
  <c r="O372" i="6"/>
  <c r="P372" i="6" s="1"/>
  <c r="I351" i="6" l="1"/>
  <c r="D352" i="6" s="1"/>
  <c r="E352" i="6" s="1"/>
  <c r="S372" i="6"/>
  <c r="N373" i="6" s="1"/>
  <c r="F352" i="6" l="1"/>
  <c r="J351" i="6"/>
  <c r="K351" i="6" s="1"/>
  <c r="T372" i="6"/>
  <c r="U372" i="6" s="1"/>
  <c r="O373" i="6"/>
  <c r="P373" i="6" s="1"/>
  <c r="I352" i="6" l="1"/>
  <c r="D353" i="6" s="1"/>
  <c r="E353" i="6" s="1"/>
  <c r="S373" i="6"/>
  <c r="N374" i="6" s="1"/>
  <c r="F353" i="6" l="1"/>
  <c r="J352" i="6"/>
  <c r="K352" i="6" s="1"/>
  <c r="T373" i="6"/>
  <c r="U373" i="6" s="1"/>
  <c r="O374" i="6"/>
  <c r="P374" i="6" s="1"/>
  <c r="I353" i="6" l="1"/>
  <c r="J353" i="6" s="1"/>
  <c r="K353" i="6" s="1"/>
  <c r="S374" i="6"/>
  <c r="N375" i="6" s="1"/>
  <c r="D354" i="6" l="1"/>
  <c r="E354" i="6" s="1"/>
  <c r="T374" i="6"/>
  <c r="U374" i="6" s="1"/>
  <c r="O375" i="6"/>
  <c r="P375" i="6" s="1"/>
  <c r="F354" i="6" l="1"/>
  <c r="I354" i="6"/>
  <c r="D355" i="6" s="1"/>
  <c r="E355" i="6" s="1"/>
  <c r="S375" i="6"/>
  <c r="N376" i="6" s="1"/>
  <c r="F355" i="6" l="1"/>
  <c r="J354" i="6"/>
  <c r="K354" i="6" s="1"/>
  <c r="T375" i="6"/>
  <c r="U375" i="6" s="1"/>
  <c r="O376" i="6"/>
  <c r="P376" i="6" s="1"/>
  <c r="I355" i="6" l="1"/>
  <c r="D356" i="6" s="1"/>
  <c r="E356" i="6" s="1"/>
  <c r="S376" i="6"/>
  <c r="N377" i="6" s="1"/>
  <c r="F356" i="6" l="1"/>
  <c r="J355" i="6"/>
  <c r="K355" i="6" s="1"/>
  <c r="T376" i="6"/>
  <c r="U376" i="6" s="1"/>
  <c r="O377" i="6"/>
  <c r="P377" i="6" s="1"/>
  <c r="I356" i="6" l="1"/>
  <c r="D357" i="6" s="1"/>
  <c r="E357" i="6" s="1"/>
  <c r="S377" i="6"/>
  <c r="N378" i="6" s="1"/>
  <c r="F357" i="6" l="1"/>
  <c r="J356" i="6"/>
  <c r="K356" i="6" s="1"/>
  <c r="T377" i="6"/>
  <c r="U377" i="6" s="1"/>
  <c r="O378" i="6"/>
  <c r="P378" i="6" s="1"/>
  <c r="I357" i="6" l="1"/>
  <c r="D358" i="6" s="1"/>
  <c r="E358" i="6" s="1"/>
  <c r="S378" i="6"/>
  <c r="N379" i="6" s="1"/>
  <c r="F358" i="6" l="1"/>
  <c r="J357" i="6"/>
  <c r="K357" i="6" s="1"/>
  <c r="T378" i="6"/>
  <c r="U378" i="6" s="1"/>
  <c r="O379" i="6"/>
  <c r="P379" i="6" s="1"/>
  <c r="I358" i="6" l="1"/>
  <c r="D359" i="6" s="1"/>
  <c r="E359" i="6" s="1"/>
  <c r="S379" i="6"/>
  <c r="N380" i="6" s="1"/>
  <c r="F359" i="6" l="1"/>
  <c r="J358" i="6"/>
  <c r="K358" i="6" s="1"/>
  <c r="T379" i="6"/>
  <c r="U379" i="6" s="1"/>
  <c r="O380" i="6"/>
  <c r="P380" i="6" s="1"/>
  <c r="I359" i="6" l="1"/>
  <c r="D360" i="6" s="1"/>
  <c r="E360" i="6" s="1"/>
  <c r="S380" i="6"/>
  <c r="N381" i="6" s="1"/>
  <c r="F360" i="6" l="1"/>
  <c r="J359" i="6"/>
  <c r="K359" i="6" s="1"/>
  <c r="T380" i="6"/>
  <c r="U380" i="6" s="1"/>
  <c r="O381" i="6"/>
  <c r="P381" i="6" s="1"/>
  <c r="I360" i="6" l="1"/>
  <c r="D361" i="6" s="1"/>
  <c r="E361" i="6" s="1"/>
  <c r="S381" i="6"/>
  <c r="N382" i="6" s="1"/>
  <c r="F361" i="6" l="1"/>
  <c r="J360" i="6"/>
  <c r="K360" i="6" s="1"/>
  <c r="T381" i="6"/>
  <c r="U381" i="6" s="1"/>
  <c r="O382" i="6"/>
  <c r="P382" i="6" s="1"/>
  <c r="I361" i="6" l="1"/>
  <c r="J361" i="6" s="1"/>
  <c r="K361" i="6" s="1"/>
  <c r="S382" i="6"/>
  <c r="N383" i="6" s="1"/>
  <c r="D362" i="6" l="1"/>
  <c r="E362" i="6" s="1"/>
  <c r="F362" i="6" s="1"/>
  <c r="T382" i="6"/>
  <c r="U382" i="6" s="1"/>
  <c r="O383" i="6"/>
  <c r="P383" i="6" s="1"/>
  <c r="I362" i="6" l="1"/>
  <c r="D363" i="6" s="1"/>
  <c r="E363" i="6" s="1"/>
  <c r="S383" i="6"/>
  <c r="N384" i="6" s="1"/>
  <c r="F363" i="6" l="1"/>
  <c r="J362" i="6"/>
  <c r="K362" i="6" s="1"/>
  <c r="T383" i="6"/>
  <c r="U383" i="6" s="1"/>
  <c r="O384" i="6"/>
  <c r="P384" i="6" s="1"/>
  <c r="I363" i="6" l="1"/>
  <c r="D364" i="6" s="1"/>
  <c r="E364" i="6" s="1"/>
  <c r="S384" i="6"/>
  <c r="N385" i="6" s="1"/>
  <c r="F364" i="6" l="1"/>
  <c r="J363" i="6"/>
  <c r="K363" i="6" s="1"/>
  <c r="T384" i="6"/>
  <c r="U384" i="6" s="1"/>
  <c r="O385" i="6"/>
  <c r="P385" i="6" s="1"/>
  <c r="I364" i="6" l="1"/>
  <c r="D365" i="6" s="1"/>
  <c r="E365" i="6" s="1"/>
  <c r="S385" i="6"/>
  <c r="N386" i="6" s="1"/>
  <c r="F365" i="6" l="1"/>
  <c r="J364" i="6"/>
  <c r="K364" i="6" s="1"/>
  <c r="T385" i="6"/>
  <c r="U385" i="6" s="1"/>
  <c r="O386" i="6"/>
  <c r="P386" i="6" s="1"/>
  <c r="I365" i="6" l="1"/>
  <c r="D366" i="6" s="1"/>
  <c r="E366" i="6" s="1"/>
  <c r="S386" i="6"/>
  <c r="N387" i="6" s="1"/>
  <c r="F366" i="6" l="1"/>
  <c r="J365" i="6"/>
  <c r="K365" i="6" s="1"/>
  <c r="T386" i="6"/>
  <c r="U386" i="6" s="1"/>
  <c r="O387" i="6"/>
  <c r="P387" i="6" s="1"/>
  <c r="I366" i="6" l="1"/>
  <c r="J366" i="6" s="1"/>
  <c r="K366" i="6" s="1"/>
  <c r="D367" i="6"/>
  <c r="E367" i="6" s="1"/>
  <c r="S387" i="6"/>
  <c r="N388" i="6" s="1"/>
  <c r="T387" i="6" l="1"/>
  <c r="U387" i="6" s="1"/>
  <c r="O388" i="6"/>
  <c r="P388" i="6" s="1"/>
  <c r="F367" i="6" l="1"/>
  <c r="S388" i="6"/>
  <c r="N389" i="6" s="1"/>
  <c r="I367" i="6" l="1"/>
  <c r="J367" i="6" s="1"/>
  <c r="K367" i="6" s="1"/>
  <c r="T388" i="6"/>
  <c r="U388" i="6" s="1"/>
  <c r="O389" i="6"/>
  <c r="P389" i="6" s="1"/>
  <c r="D368" i="6" l="1"/>
  <c r="E368" i="6" s="1"/>
  <c r="S389" i="6"/>
  <c r="N390" i="6" s="1"/>
  <c r="F368" i="6" l="1"/>
  <c r="T389" i="6"/>
  <c r="U389" i="6" s="1"/>
  <c r="O390" i="6"/>
  <c r="P390" i="6" s="1"/>
  <c r="I368" i="6" l="1"/>
  <c r="D369" i="6" s="1"/>
  <c r="E369" i="6" s="1"/>
  <c r="S390" i="6"/>
  <c r="N391" i="6" s="1"/>
  <c r="F369" i="6" l="1"/>
  <c r="J368" i="6"/>
  <c r="K368" i="6" s="1"/>
  <c r="T390" i="6"/>
  <c r="U390" i="6" s="1"/>
  <c r="O391" i="6"/>
  <c r="P391" i="6" s="1"/>
  <c r="I369" i="6" l="1"/>
  <c r="D370" i="6" s="1"/>
  <c r="E370" i="6" s="1"/>
  <c r="S391" i="6"/>
  <c r="T391" i="6" s="1"/>
  <c r="U391" i="6" s="1"/>
  <c r="E26" i="6" s="1"/>
  <c r="F370" i="6" l="1"/>
  <c r="J369" i="6"/>
  <c r="K369" i="6" s="1"/>
  <c r="I370" i="6" l="1"/>
  <c r="D371" i="6" s="1"/>
  <c r="E371" i="6" s="1"/>
  <c r="F371" i="6" l="1"/>
  <c r="J370" i="6"/>
  <c r="K370" i="6" s="1"/>
  <c r="I371" i="6" l="1"/>
  <c r="J371" i="6" s="1"/>
  <c r="K371" i="6" s="1"/>
  <c r="D372" i="6" l="1"/>
  <c r="E372" i="6" s="1"/>
  <c r="F372" i="6" l="1"/>
  <c r="I372" i="6" s="1"/>
  <c r="D373" i="6" s="1"/>
  <c r="E373" i="6" s="1"/>
  <c r="F373" i="6" l="1"/>
  <c r="J372" i="6"/>
  <c r="K372" i="6" s="1"/>
  <c r="I373" i="6" l="1"/>
  <c r="J373" i="6" s="1"/>
  <c r="K373" i="6" s="1"/>
  <c r="D374" i="6" l="1"/>
  <c r="E374" i="6" s="1"/>
  <c r="F374" i="6" l="1"/>
  <c r="I374" i="6"/>
  <c r="D375" i="6" s="1"/>
  <c r="E375" i="6" s="1"/>
  <c r="J374" i="6" l="1"/>
  <c r="K374" i="6" s="1"/>
  <c r="F375" i="6" l="1"/>
  <c r="I375" i="6" l="1"/>
  <c r="J375" i="6" s="1"/>
  <c r="K375" i="6" s="1"/>
  <c r="D376" i="6" l="1"/>
  <c r="E376" i="6" s="1"/>
  <c r="F376" i="6" l="1"/>
  <c r="I376" i="6" l="1"/>
  <c r="D377" i="6" s="1"/>
  <c r="E377" i="6" s="1"/>
  <c r="J376" i="6" l="1"/>
  <c r="K376" i="6" s="1"/>
  <c r="F377" i="6" l="1"/>
  <c r="I377" i="6" l="1"/>
  <c r="J377" i="6" s="1"/>
  <c r="K377" i="6" s="1"/>
  <c r="D378" i="6" l="1"/>
  <c r="E378" i="6" s="1"/>
  <c r="F378" i="6" l="1"/>
  <c r="I378" i="6" l="1"/>
  <c r="J378" i="6" s="1"/>
  <c r="K378" i="6" s="1"/>
  <c r="D379" i="6" l="1"/>
  <c r="E379" i="6" s="1"/>
  <c r="F379" i="6" l="1"/>
  <c r="I379" i="6" s="1"/>
  <c r="J379" i="6" s="1"/>
  <c r="K379" i="6" s="1"/>
  <c r="D380" i="6" l="1"/>
  <c r="E380" i="6" s="1"/>
  <c r="F380" i="6" l="1"/>
  <c r="I380" i="6" s="1"/>
  <c r="D381" i="6" s="1"/>
  <c r="E381" i="6" s="1"/>
  <c r="F381" i="6" l="1"/>
  <c r="J380" i="6"/>
  <c r="K380" i="6" s="1"/>
  <c r="I381" i="6" l="1"/>
  <c r="J381" i="6" s="1"/>
  <c r="K381" i="6" s="1"/>
  <c r="D382" i="6"/>
  <c r="E382" i="6" s="1"/>
  <c r="F382" i="6" l="1"/>
  <c r="I382" i="6" l="1"/>
  <c r="J382" i="6" s="1"/>
  <c r="K382" i="6" s="1"/>
  <c r="D383" i="6" l="1"/>
  <c r="E383" i="6" s="1"/>
  <c r="F383" i="6"/>
  <c r="I383" i="6" l="1"/>
  <c r="D384" i="6" s="1"/>
  <c r="E384" i="6" s="1"/>
  <c r="F384" i="6" l="1"/>
  <c r="J383" i="6"/>
  <c r="K383" i="6" s="1"/>
  <c r="I384" i="6" l="1"/>
  <c r="D385" i="6" s="1"/>
  <c r="E385" i="6" s="1"/>
  <c r="F385" i="6" l="1"/>
  <c r="J384" i="6"/>
  <c r="K384" i="6" s="1"/>
  <c r="I385" i="6" l="1"/>
  <c r="D386" i="6" s="1"/>
  <c r="E386" i="6" s="1"/>
  <c r="F386" i="6" l="1"/>
  <c r="J385" i="6"/>
  <c r="K385" i="6" s="1"/>
  <c r="I386" i="6" l="1"/>
  <c r="D387" i="6" s="1"/>
  <c r="E387" i="6" s="1"/>
  <c r="F387" i="6" l="1"/>
  <c r="J386" i="6"/>
  <c r="K386" i="6" s="1"/>
  <c r="I387" i="6" l="1"/>
  <c r="D388" i="6" s="1"/>
  <c r="E388" i="6" s="1"/>
  <c r="F388" i="6" l="1"/>
  <c r="J387" i="6"/>
  <c r="K387" i="6" s="1"/>
  <c r="I388" i="6" l="1"/>
  <c r="J388" i="6" s="1"/>
  <c r="K388" i="6" s="1"/>
  <c r="D389" i="6" l="1"/>
  <c r="E389" i="6" s="1"/>
  <c r="F389" i="6" l="1"/>
  <c r="I389" i="6" s="1"/>
  <c r="J389" i="6" s="1"/>
  <c r="K389" i="6" s="1"/>
  <c r="D390" i="6" l="1"/>
  <c r="E390" i="6" s="1"/>
  <c r="F390" i="6" l="1"/>
  <c r="I390" i="6" l="1"/>
  <c r="D391" i="6" s="1"/>
  <c r="E391" i="6" l="1"/>
  <c r="F391" i="6" s="1"/>
  <c r="I391" i="6" s="1"/>
  <c r="J391" i="6" s="1"/>
  <c r="J390" i="6"/>
  <c r="K390" i="6" s="1"/>
  <c r="K391" i="6" l="1"/>
  <c r="E24" i="6" s="1"/>
</calcChain>
</file>

<file path=xl/sharedStrings.xml><?xml version="1.0" encoding="utf-8"?>
<sst xmlns="http://schemas.openxmlformats.org/spreadsheetml/2006/main" count="239" uniqueCount="207">
  <si>
    <t>Fill in your final answers here:</t>
  </si>
  <si>
    <t>(b) (i)</t>
  </si>
  <si>
    <t>(b) (ii)</t>
  </si>
  <si>
    <t>Face Amount</t>
  </si>
  <si>
    <t>Monthly Payment</t>
  </si>
  <si>
    <t>Show your work in the below table:</t>
  </si>
  <si>
    <t>Month</t>
  </si>
  <si>
    <t>Beginning Balance</t>
  </si>
  <si>
    <t>Interest</t>
  </si>
  <si>
    <t>Scheduled Premium</t>
  </si>
  <si>
    <t>CPR with 0 PSA</t>
  </si>
  <si>
    <t>SMM</t>
  </si>
  <si>
    <t>Prepaid Principal</t>
  </si>
  <si>
    <t>Time-weighted Principal</t>
  </si>
  <si>
    <t>Sum of weighted Principal</t>
  </si>
  <si>
    <t>bi</t>
  </si>
  <si>
    <t>bii</t>
  </si>
  <si>
    <t>0 PSA Scenario</t>
  </si>
  <si>
    <t>(1 point)  Calculate the Weighted Average Life (WAL) under each PSA model.</t>
  </si>
  <si>
    <t>WAL under 0 PSA Assumption</t>
  </si>
  <si>
    <t>CPR with 150 PSA</t>
  </si>
  <si>
    <t>150 PSA Scenario</t>
  </si>
  <si>
    <t>WAL under 150 PSA Assumption</t>
  </si>
  <si>
    <t>(2 points) Calculate the Prepaid Principal in each period in the below cashflow projection using a 0 PSA model, a 100 PSA model and a 150 PSA model.</t>
  </si>
  <si>
    <t>Term (months)</t>
  </si>
  <si>
    <t>Net Weighted Average Coupon (Annual)</t>
  </si>
  <si>
    <t>(3 points) John Smith, the Chief Investment Officer, is concerned about the influence mortgage prepayments can have on the return characteristics of an agency RMBS and has you to perform some analysis. The actuarial intern in your department has started completing a cash flow schedule and has asked you for advice. You are given the following:</t>
  </si>
  <si>
    <r>
      <t>(a)</t>
    </r>
    <r>
      <rPr>
        <sz val="7"/>
        <color theme="1"/>
        <rFont val="Times New Roman"/>
        <family val="1"/>
      </rPr>
      <t xml:space="preserve">            </t>
    </r>
    <r>
      <rPr>
        <i/>
        <sz val="11"/>
        <color theme="1"/>
        <rFont val="Times New Roman"/>
        <family val="1"/>
      </rPr>
      <t>(2 points)</t>
    </r>
    <r>
      <rPr>
        <sz val="11"/>
        <color theme="1"/>
        <rFont val="Times New Roman"/>
        <family val="1"/>
      </rPr>
      <t xml:space="preserve"> </t>
    </r>
  </si>
  <si>
    <t>Loan-to-Value Ratio</t>
  </si>
  <si>
    <t>Front-end Debt-to-Income Ratio</t>
  </si>
  <si>
    <t>Back-end Debt-to-Income Ratio</t>
  </si>
  <si>
    <t>You are given the following regarding a single mortgage within an RMBS:</t>
  </si>
  <si>
    <t>Value of the property: $350,000.00</t>
  </si>
  <si>
    <t>Loan amount requested: $291,000.00</t>
  </si>
  <si>
    <t>Monthly mortgage payment: $1,389.28</t>
  </si>
  <si>
    <t>Monthly PMI payment: $167.00</t>
  </si>
  <si>
    <t>Monthly property tax: $110.00</t>
  </si>
  <si>
    <t>Monthly HOA dues: $50.00</t>
  </si>
  <si>
    <t>Borrower’s pre-tax monthly income: $5,600.00</t>
  </si>
  <si>
    <t>Borrower’s other monthly debt payments (auto loans and credit card debt): $400</t>
  </si>
  <si>
    <t>= ($1,389.28 + $167.00 + $110.00 + $50.00) / $5,600.00 = $1,716.28 / $5,600.00 = 30.65%</t>
  </si>
  <si>
    <t>= ($1,716.28 + $400) / $5,600.00 = 37.79%</t>
  </si>
  <si>
    <r>
      <t>iii)</t>
    </r>
    <r>
      <rPr>
        <sz val="7"/>
        <color theme="1"/>
        <rFont val="Times New Roman"/>
        <family val="1"/>
      </rPr>
      <t>  </t>
    </r>
    <r>
      <rPr>
        <sz val="11"/>
        <color theme="1"/>
        <rFont val="Times New Roman"/>
        <family val="1"/>
      </rPr>
      <t xml:space="preserve">Back-End DTI Ratio = [Monthly Payments on Property (including Principal, Interest, HOA dues, Property Taxes and PMI) + borrower’s other monthly debt payments] / borrower’s gross monthly income </t>
    </r>
  </si>
  <si>
    <r>
      <t>ii)</t>
    </r>
    <r>
      <rPr>
        <sz val="7"/>
        <color theme="1"/>
        <rFont val="Times New Roman"/>
        <family val="1"/>
      </rPr>
      <t>  </t>
    </r>
    <r>
      <rPr>
        <sz val="11"/>
        <color theme="1"/>
        <rFont val="Times New Roman"/>
        <family val="1"/>
      </rPr>
      <t xml:space="preserve">Front-End DTI Ratio = Monthly Payment on Property (including Principal, Interest, HOA dues, Property Taxes and PMI) / borrower’s gross monthly income </t>
    </r>
  </si>
  <si>
    <r>
      <t>i)</t>
    </r>
    <r>
      <rPr>
        <sz val="7"/>
        <color theme="1"/>
        <rFont val="Times New Roman"/>
        <family val="1"/>
      </rPr>
      <t>  </t>
    </r>
    <r>
      <rPr>
        <sz val="11"/>
        <color theme="1"/>
        <rFont val="Times New Roman"/>
        <family val="1"/>
      </rPr>
      <t xml:space="preserve"> Loan Amount / Value of the Property = 291,000 / 350,000 = 83.14%</t>
    </r>
  </si>
  <si>
    <t xml:space="preserve">Show your work: </t>
  </si>
  <si>
    <r>
      <rPr>
        <sz val="7"/>
        <color theme="1"/>
        <rFont val="Times New Roman"/>
        <family val="1"/>
      </rPr>
      <t xml:space="preserve">            </t>
    </r>
    <r>
      <rPr>
        <sz val="11"/>
        <color theme="1"/>
        <rFont val="Times New Roman"/>
        <family val="1"/>
      </rPr>
      <t>Calculate the Front-end Debt-to-Income Ratio of this Mortgage.</t>
    </r>
  </si>
  <si>
    <r>
      <rPr>
        <sz val="7"/>
        <color theme="1"/>
        <rFont val="Times New Roman"/>
        <family val="1"/>
      </rPr>
      <t xml:space="preserve">            </t>
    </r>
    <r>
      <rPr>
        <sz val="11"/>
        <color theme="1"/>
        <rFont val="Times New Roman"/>
        <family val="1"/>
      </rPr>
      <t>Calculate the Back-end Debt-to-Income Ratio of this Mortgage.</t>
    </r>
  </si>
  <si>
    <r>
      <rPr>
        <sz val="7"/>
        <color theme="1"/>
        <rFont val="Times New Roman"/>
        <family val="1"/>
      </rPr>
      <t xml:space="preserve">            </t>
    </r>
    <r>
      <rPr>
        <sz val="11"/>
        <color theme="1"/>
        <rFont val="Times New Roman"/>
        <family val="1"/>
      </rPr>
      <t>Calculate the Loan-to-Value Ratio of this Mortgage.</t>
    </r>
  </si>
  <si>
    <t>The actuarial intern in the financial risk department has done some work to determine the annualized cash flow yield and has discovered that there is an immaterial difference in annualized yield under the three PSA models above (0 PSA and 150 PSA).</t>
  </si>
  <si>
    <t>The intern stated “Since the annualized yield is the same in all three PSA models, the different PSA model assumptions don’t actually have much of an impact on the potential returns of the Agency RMBS.”</t>
  </si>
  <si>
    <t>(c)</t>
  </si>
  <si>
    <r>
      <t xml:space="preserve">(1 point) </t>
    </r>
    <r>
      <rPr>
        <sz val="11"/>
        <color theme="1"/>
        <rFont val="Times New Roman"/>
        <family val="1"/>
      </rPr>
      <t>ANSWER IN EXCEL Critique the intern’s statement.</t>
    </r>
  </si>
  <si>
    <t>The statement is false. The annualized cashflow yield may be similar between the three PSA models. However, the cashflow pattern is vastly different. The weighted average life should also be brought in to examine the cash flow pattern. Given that the weighted average life decreases from 17.97 years (0 PSA model) to 6.51 years (150 PSA model), the number of years of potential annualized yield is significantly impacted by the PSA assumption. The annualized yield should not be looked at in isolation.</t>
  </si>
  <si>
    <r>
      <t>-</t>
    </r>
    <r>
      <rPr>
        <sz val="7"/>
        <color theme="1"/>
        <rFont val="Times New Roman"/>
        <family val="1"/>
      </rPr>
      <t xml:space="preserve">          </t>
    </r>
    <r>
      <rPr>
        <i/>
        <sz val="11"/>
        <color theme="1"/>
        <rFont val="Times New Roman"/>
        <family val="1"/>
      </rPr>
      <t xml:space="preserve">0 – Candidate does not provide correct formulas or leaves question blank.. </t>
    </r>
  </si>
  <si>
    <r>
      <t>-</t>
    </r>
    <r>
      <rPr>
        <sz val="7"/>
        <color theme="1"/>
        <rFont val="Times New Roman"/>
        <family val="1"/>
      </rPr>
      <t xml:space="preserve">          </t>
    </r>
    <r>
      <rPr>
        <i/>
        <sz val="11"/>
        <color theme="1"/>
        <rFont val="Times New Roman"/>
        <family val="1"/>
      </rPr>
      <t>1 – Candidate identifies correct formulas..</t>
    </r>
  </si>
  <si>
    <r>
      <t>-</t>
    </r>
    <r>
      <rPr>
        <sz val="7"/>
        <color theme="1"/>
        <rFont val="Times New Roman"/>
        <family val="1"/>
      </rPr>
      <t xml:space="preserve">          </t>
    </r>
    <r>
      <rPr>
        <i/>
        <sz val="11"/>
        <color theme="1"/>
        <rFont val="Times New Roman"/>
        <family val="1"/>
      </rPr>
      <t>2 – Correctly correctly calculates one of the two items and does not attempt the other.</t>
    </r>
  </si>
  <si>
    <r>
      <t>-</t>
    </r>
    <r>
      <rPr>
        <sz val="7"/>
        <color theme="1"/>
        <rFont val="Times New Roman"/>
        <family val="1"/>
      </rPr>
      <t xml:space="preserve">          </t>
    </r>
    <r>
      <rPr>
        <i/>
        <sz val="11"/>
        <color theme="1"/>
        <rFont val="Times New Roman"/>
        <family val="1"/>
      </rPr>
      <t>3 – Candidate correctly calculates one of the two items and sets up correct formula for other..</t>
    </r>
  </si>
  <si>
    <r>
      <t>-</t>
    </r>
    <r>
      <rPr>
        <sz val="7"/>
        <color theme="1"/>
        <rFont val="Times New Roman"/>
        <family val="1"/>
      </rPr>
      <t xml:space="preserve">          </t>
    </r>
    <r>
      <rPr>
        <i/>
        <sz val="11"/>
        <color theme="1"/>
        <rFont val="Times New Roman"/>
        <family val="1"/>
      </rPr>
      <t xml:space="preserve">4 – Candidate correctly calculates both the number of bonds purchased and the coupon rate. </t>
    </r>
  </si>
  <si>
    <t>Grading rubric:</t>
  </si>
  <si>
    <t>Different Day Count conventions should not affect grading scale.</t>
  </si>
  <si>
    <t>or</t>
  </si>
  <si>
    <t>From (I), we have     N = (Total Cash Collateral Amount - Accrued Interest )/ABC Bond Price</t>
  </si>
  <si>
    <t xml:space="preserve">                           where  N = number of ABC bond;   C = ABC bond coupon rate</t>
  </si>
  <si>
    <t>30/360 Day count from the last coupon date to the settlement date    16(Sep) + 30(Oct) + 13(Nov) = 58 (High Yield bond primer p.11)</t>
  </si>
  <si>
    <t>Need to be re-written into formulas here:</t>
  </si>
  <si>
    <t>Coupon rate of ABC Bond</t>
  </si>
  <si>
    <t>Number of bonds purchased</t>
  </si>
  <si>
    <r>
      <t>(b)</t>
    </r>
    <r>
      <rPr>
        <sz val="7"/>
        <color theme="1"/>
        <rFont val="Times New Roman"/>
        <family val="1"/>
      </rPr>
      <t xml:space="preserve">            </t>
    </r>
    <r>
      <rPr>
        <i/>
        <sz val="11"/>
        <color theme="1"/>
        <rFont val="Times New Roman"/>
        <family val="1"/>
      </rPr>
      <t>(2 points)</t>
    </r>
    <r>
      <rPr>
        <sz val="11"/>
        <color theme="1"/>
        <rFont val="Times New Roman"/>
        <family val="1"/>
      </rPr>
      <t xml:space="preserve"> Calculate the number of ABC bonds your firm purchased and the coupon rate of the ABC bond.</t>
    </r>
  </si>
  <si>
    <r>
      <t>-</t>
    </r>
    <r>
      <rPr>
        <sz val="7"/>
        <color theme="1"/>
        <rFont val="Times New Roman"/>
        <family val="1"/>
      </rPr>
      <t xml:space="preserve">       </t>
    </r>
    <r>
      <rPr>
        <sz val="11"/>
        <color theme="1"/>
        <rFont val="Times New Roman"/>
        <family val="1"/>
      </rPr>
      <t>Total accrued interest (based on 30/360 convention) that your firm paid for ABC bond on the settlement date = $3,034.</t>
    </r>
  </si>
  <si>
    <t>09/15/2024</t>
  </si>
  <si>
    <r>
      <t>-</t>
    </r>
    <r>
      <rPr>
        <sz val="7"/>
        <color theme="1"/>
        <rFont val="Times New Roman"/>
        <family val="1"/>
      </rPr>
      <t xml:space="preserve">       </t>
    </r>
    <r>
      <rPr>
        <sz val="11"/>
        <color theme="1"/>
        <rFont val="Times New Roman"/>
        <family val="1"/>
      </rPr>
      <t>The coupon payment date is each March 15 and September 15, respectively.</t>
    </r>
  </si>
  <si>
    <t>11/14/2024</t>
  </si>
  <si>
    <r>
      <t>-</t>
    </r>
    <r>
      <rPr>
        <sz val="7"/>
        <color theme="1"/>
        <rFont val="Times New Roman"/>
        <family val="1"/>
      </rPr>
      <t xml:space="preserve">       </t>
    </r>
    <r>
      <rPr>
        <sz val="11"/>
        <color theme="1"/>
        <rFont val="Times New Roman"/>
        <family val="1"/>
      </rPr>
      <t>The settlement date is November 14, 2024.</t>
    </r>
  </si>
  <si>
    <r>
      <t>-</t>
    </r>
    <r>
      <rPr>
        <sz val="7"/>
        <color theme="1"/>
        <rFont val="Times New Roman"/>
        <family val="1"/>
      </rPr>
      <t xml:space="preserve">       </t>
    </r>
    <r>
      <rPr>
        <sz val="11"/>
        <color theme="1"/>
        <rFont val="Times New Roman"/>
        <family val="1"/>
      </rPr>
      <t>Bond price (excluding the accrued interest) on the trade date of November 11, 2024 = $995 per $1000 par value.</t>
    </r>
  </si>
  <si>
    <r>
      <t>-</t>
    </r>
    <r>
      <rPr>
        <sz val="7"/>
        <color theme="1"/>
        <rFont val="Times New Roman"/>
        <family val="1"/>
      </rPr>
      <t xml:space="preserve">       </t>
    </r>
    <r>
      <rPr>
        <sz val="11"/>
        <color theme="1"/>
        <rFont val="Times New Roman"/>
        <family val="1"/>
      </rPr>
      <t>The par value of each bond = $1,000.</t>
    </r>
  </si>
  <si>
    <t>Additional information on the ABC bond:</t>
  </si>
  <si>
    <r>
      <t>-</t>
    </r>
    <r>
      <rPr>
        <sz val="7"/>
        <color theme="1"/>
        <rFont val="Times New Roman"/>
        <family val="1"/>
      </rPr>
      <t xml:space="preserve">       </t>
    </r>
    <r>
      <rPr>
        <sz val="11"/>
        <color theme="1"/>
        <rFont val="Times New Roman"/>
        <family val="1"/>
      </rPr>
      <t>Total payment for the bond purchase (including accrued interest) on settlement date is to be covered by the cash collateral.</t>
    </r>
  </si>
  <si>
    <r>
      <t>-</t>
    </r>
    <r>
      <rPr>
        <sz val="7"/>
        <color theme="1"/>
        <rFont val="Times New Roman"/>
        <family val="1"/>
      </rPr>
      <t xml:space="preserve">       </t>
    </r>
    <r>
      <rPr>
        <sz val="11"/>
        <color theme="1"/>
        <rFont val="Times New Roman"/>
        <family val="1"/>
      </rPr>
      <t>Your firm decided to use 100% of the cash collateral to buy ABC bond on November 11, 2024.</t>
    </r>
  </si>
  <si>
    <r>
      <t>-</t>
    </r>
    <r>
      <rPr>
        <sz val="7"/>
        <color theme="1"/>
        <rFont val="Times New Roman"/>
        <family val="1"/>
      </rPr>
      <t xml:space="preserve">       </t>
    </r>
    <r>
      <rPr>
        <sz val="11"/>
        <color theme="1"/>
        <rFont val="Times New Roman"/>
        <family val="1"/>
      </rPr>
      <t>A broker borrowed 700 XYZ bonds from your firm with 100% cash collateral to support the value borrowed.</t>
    </r>
  </si>
  <si>
    <r>
      <t>-</t>
    </r>
    <r>
      <rPr>
        <sz val="7"/>
        <color theme="1"/>
        <rFont val="Times New Roman"/>
        <family val="1"/>
      </rPr>
      <t xml:space="preserve">       </t>
    </r>
    <r>
      <rPr>
        <sz val="11"/>
        <color theme="1"/>
        <rFont val="Times New Roman"/>
        <family val="1"/>
      </rPr>
      <t>The market price of XYZ bond that your firm owned = $1024.06 per $1000 par value.</t>
    </r>
  </si>
  <si>
    <t>11/11/2024</t>
  </si>
  <si>
    <t>On November 11, 2024:</t>
  </si>
  <si>
    <t>Your firm owns 1,000 XYZ bonds, each bond has a par value of $1,000.</t>
  </si>
  <si>
    <t>b)</t>
  </si>
  <si>
    <r>
      <t>-</t>
    </r>
    <r>
      <rPr>
        <sz val="7"/>
        <color theme="1"/>
        <rFont val="Times New Roman"/>
        <family val="1"/>
      </rPr>
      <t xml:space="preserve">          </t>
    </r>
    <r>
      <rPr>
        <i/>
        <sz val="11"/>
        <color theme="1"/>
        <rFont val="Times New Roman"/>
        <family val="1"/>
      </rPr>
      <t>0: Recommendation provided with no support</t>
    </r>
  </si>
  <si>
    <r>
      <t>-</t>
    </r>
    <r>
      <rPr>
        <sz val="7"/>
        <color theme="1"/>
        <rFont val="Times New Roman"/>
        <family val="1"/>
      </rPr>
      <t xml:space="preserve">          </t>
    </r>
    <r>
      <rPr>
        <i/>
        <sz val="11"/>
        <color theme="1"/>
        <rFont val="Times New Roman"/>
        <family val="1"/>
      </rPr>
      <t>1: Calculates only one of return threshold or utility</t>
    </r>
  </si>
  <si>
    <r>
      <t>-</t>
    </r>
    <r>
      <rPr>
        <sz val="7"/>
        <color theme="1"/>
        <rFont val="Times New Roman"/>
        <family val="1"/>
      </rPr>
      <t xml:space="preserve">          </t>
    </r>
    <r>
      <rPr>
        <i/>
        <sz val="11"/>
        <color theme="1"/>
        <rFont val="Times New Roman"/>
        <family val="1"/>
      </rPr>
      <t>2: Calculates return threshold and utility (does not calculate probability of exceeding return threshold) and concludes the fund is indifferent based on the utility</t>
    </r>
  </si>
  <si>
    <r>
      <t>-</t>
    </r>
    <r>
      <rPr>
        <sz val="7"/>
        <color theme="1"/>
        <rFont val="Times New Roman"/>
        <family val="1"/>
      </rPr>
      <t xml:space="preserve">          </t>
    </r>
    <r>
      <rPr>
        <i/>
        <sz val="11"/>
        <color theme="1"/>
        <rFont val="Times New Roman"/>
        <family val="1"/>
      </rPr>
      <t>3: Correct recommendation. Calculates return threshold, utility, and probability of exceeding return threshold using appropriate formulas but has a numerical error</t>
    </r>
  </si>
  <si>
    <r>
      <t>-</t>
    </r>
    <r>
      <rPr>
        <sz val="7"/>
        <color theme="1"/>
        <rFont val="Times New Roman"/>
        <family val="1"/>
      </rPr>
      <t xml:space="preserve">          </t>
    </r>
    <r>
      <rPr>
        <i/>
        <sz val="11"/>
        <color theme="1"/>
        <rFont val="Times New Roman"/>
        <family val="1"/>
      </rPr>
      <t xml:space="preserve">4: Correct recommendation with accurate supporting calculations of return threshold, utility, and probability of exceeding return threshold </t>
    </r>
  </si>
  <si>
    <r>
      <t>·</t>
    </r>
    <r>
      <rPr>
        <sz val="7"/>
        <color theme="1"/>
        <rFont val="Calibri"/>
        <family val="2"/>
        <scheme val="minor"/>
      </rPr>
      <t xml:space="preserve">         </t>
    </r>
    <r>
      <rPr>
        <sz val="12"/>
        <color theme="1"/>
        <rFont val="Calibri"/>
        <family val="2"/>
        <scheme val="minor"/>
      </rPr>
      <t>Given that A and B have the same utility, but A has a higher probability of exceeding the 7% return threshold, we recommend option A.</t>
    </r>
  </si>
  <si>
    <t>For C, this is:</t>
  </si>
  <si>
    <t>For B, this is:</t>
  </si>
  <si>
    <t>For A, this is:</t>
  </si>
  <si>
    <r>
      <t>·</t>
    </r>
    <r>
      <rPr>
        <sz val="7"/>
        <color theme="1"/>
        <rFont val="Calibri"/>
        <family val="2"/>
        <scheme val="minor"/>
      </rPr>
      <t xml:space="preserve">         </t>
    </r>
    <r>
      <rPr>
        <sz val="12"/>
        <color theme="1"/>
        <rFont val="Calibri"/>
        <family val="2"/>
        <scheme val="minor"/>
      </rPr>
      <t>To decide which allocation is best calculate the [E(Rp)-RL]/σ ratio, which represents the probability of exceeding the minimum return threshold given a normal return distribution.</t>
    </r>
  </si>
  <si>
    <r>
      <t>·</t>
    </r>
    <r>
      <rPr>
        <sz val="7"/>
        <color theme="1"/>
        <rFont val="Calibri"/>
        <family val="2"/>
        <scheme val="minor"/>
      </rPr>
      <t xml:space="preserve">         </t>
    </r>
    <r>
      <rPr>
        <sz val="12"/>
        <color theme="1"/>
        <rFont val="Calibri"/>
        <family val="2"/>
        <scheme val="minor"/>
      </rPr>
      <t>The fund would be indifferent between A and B, based solely on their utilities of 8%.</t>
    </r>
  </si>
  <si>
    <t>Uc = 7.0 or 7%</t>
  </si>
  <si>
    <t>Ub = 8.0 or 8%</t>
  </si>
  <si>
    <t>Similarly:</t>
  </si>
  <si>
    <t xml:space="preserve">               Ua = 12 - 0.005*2*(20)^2 = 8.0 or 8%</t>
  </si>
  <si>
    <t>Um = E(Rm) - .005λσ^2</t>
  </si>
  <si>
    <t>Next, calculate the utility for each asset allocation:</t>
  </si>
  <si>
    <t xml:space="preserve">   and the right side of the equation represents the current fund balance grown at the inflation rate.</t>
  </si>
  <si>
    <t xml:space="preserve">   Left side of the equation represents the fund balance grown at the required return for one-year less the contribution,</t>
  </si>
  <si>
    <t>First, determine the threshold level of return: 20*(1+RL) – 1 = 20*1.02. RL = 7%.</t>
  </si>
  <si>
    <t>(Maybe change formulas to be consistent with presenatation.)</t>
  </si>
  <si>
    <t>A</t>
  </si>
  <si>
    <t>Asset allocation option</t>
  </si>
  <si>
    <t>Show your work below.</t>
  </si>
  <si>
    <r>
      <t xml:space="preserve">(2.0 points) </t>
    </r>
    <r>
      <rPr>
        <sz val="11"/>
        <color theme="1"/>
        <rFont val="Calibri"/>
        <family val="2"/>
        <scheme val="minor"/>
      </rPr>
      <t>Recommend the best asset allocation option for the fund.</t>
    </r>
  </si>
  <si>
    <t>C</t>
  </si>
  <si>
    <t>B</t>
  </si>
  <si>
    <t>Standard Deviation of Return</t>
  </si>
  <si>
    <t>Expected Return</t>
  </si>
  <si>
    <t>Asset Allocation</t>
  </si>
  <si>
    <t>The following asset allocation options are available to the fund.</t>
  </si>
  <si>
    <r>
      <t>·</t>
    </r>
    <r>
      <rPr>
        <sz val="7"/>
        <color theme="1"/>
        <rFont val="Times New Roman"/>
        <family val="1"/>
      </rPr>
      <t xml:space="preserve">         </t>
    </r>
    <r>
      <rPr>
        <sz val="11"/>
        <color theme="1"/>
        <rFont val="Times New Roman"/>
        <family val="1"/>
      </rPr>
      <t xml:space="preserve">You have determined that the fund utility function is </t>
    </r>
    <r>
      <rPr>
        <i/>
        <sz val="11"/>
        <color theme="1"/>
        <rFont val="Times New Roman"/>
        <family val="1"/>
      </rPr>
      <t>U</t>
    </r>
    <r>
      <rPr>
        <i/>
        <vertAlign val="subscript"/>
        <sz val="11"/>
        <color theme="1"/>
        <rFont val="Times New Roman"/>
        <family val="1"/>
      </rPr>
      <t>m</t>
    </r>
    <r>
      <rPr>
        <i/>
        <sz val="11"/>
        <color theme="1"/>
        <rFont val="Times New Roman"/>
        <family val="1"/>
      </rPr>
      <t xml:space="preserve"> </t>
    </r>
    <r>
      <rPr>
        <sz val="11"/>
        <color theme="1"/>
        <rFont val="Times New Roman"/>
        <family val="1"/>
      </rPr>
      <t xml:space="preserve">= </t>
    </r>
    <r>
      <rPr>
        <i/>
        <sz val="11"/>
        <color theme="1"/>
        <rFont val="Times New Roman"/>
        <family val="1"/>
      </rPr>
      <t>E</t>
    </r>
    <r>
      <rPr>
        <sz val="11"/>
        <color theme="1"/>
        <rFont val="Times New Roman"/>
        <family val="1"/>
      </rPr>
      <t>(</t>
    </r>
    <r>
      <rPr>
        <i/>
        <sz val="11"/>
        <color theme="1"/>
        <rFont val="Times New Roman"/>
        <family val="1"/>
      </rPr>
      <t>R</t>
    </r>
    <r>
      <rPr>
        <i/>
        <vertAlign val="subscript"/>
        <sz val="11"/>
        <color theme="1"/>
        <rFont val="Times New Roman"/>
        <family val="1"/>
      </rPr>
      <t>m</t>
    </r>
    <r>
      <rPr>
        <sz val="11"/>
        <color theme="1"/>
        <rFont val="Times New Roman"/>
        <family val="1"/>
      </rPr>
      <t>) − 0.005</t>
    </r>
    <r>
      <rPr>
        <i/>
        <sz val="11"/>
        <color theme="1"/>
        <rFont val="Times New Roman"/>
        <family val="1"/>
      </rPr>
      <t>λσ</t>
    </r>
    <r>
      <rPr>
        <i/>
        <vertAlign val="superscript"/>
        <sz val="11"/>
        <color theme="1"/>
        <rFont val="Times New Roman"/>
        <family val="1"/>
      </rPr>
      <t>2</t>
    </r>
    <r>
      <rPr>
        <i/>
        <vertAlign val="subscript"/>
        <sz val="11"/>
        <color theme="1"/>
        <rFont val="Times New Roman"/>
        <family val="1"/>
      </rPr>
      <t>m</t>
    </r>
    <r>
      <rPr>
        <i/>
        <sz val="11"/>
        <color theme="1"/>
        <rFont val="Times New Roman"/>
        <family val="1"/>
      </rPr>
      <t>.</t>
    </r>
  </si>
  <si>
    <r>
      <t>·</t>
    </r>
    <r>
      <rPr>
        <sz val="7"/>
        <color theme="1"/>
        <rFont val="Calibri"/>
        <family val="2"/>
        <scheme val="minor"/>
      </rPr>
      <t xml:space="preserve">         </t>
    </r>
    <r>
      <rPr>
        <sz val="12"/>
        <color theme="1"/>
        <rFont val="Calibri"/>
        <family val="2"/>
        <scheme val="minor"/>
      </rPr>
      <t>Expected inflation for the next 12 months is 2%</t>
    </r>
  </si>
  <si>
    <r>
      <t>·</t>
    </r>
    <r>
      <rPr>
        <sz val="7"/>
        <color theme="1"/>
        <rFont val="Calibri"/>
        <family val="2"/>
        <scheme val="minor"/>
      </rPr>
      <t xml:space="preserve">         </t>
    </r>
    <r>
      <rPr>
        <sz val="12"/>
        <color theme="1"/>
        <rFont val="Calibri"/>
        <family val="2"/>
        <scheme val="minor"/>
      </rPr>
      <t>The fund has a goal of maintaining a fund value equal to the current fund balance plus growth for 12 months of inflation.</t>
    </r>
  </si>
  <si>
    <r>
      <t>·</t>
    </r>
    <r>
      <rPr>
        <sz val="7"/>
        <color theme="1"/>
        <rFont val="Calibri"/>
        <family val="2"/>
        <scheme val="minor"/>
      </rPr>
      <t xml:space="preserve">         </t>
    </r>
    <r>
      <rPr>
        <sz val="12"/>
        <color theme="1"/>
        <rFont val="Calibri"/>
        <family val="2"/>
        <scheme val="minor"/>
      </rPr>
      <t>The fund has a risk aversion coefficient (λ) of 2</t>
    </r>
  </si>
  <si>
    <r>
      <t>·</t>
    </r>
    <r>
      <rPr>
        <sz val="7"/>
        <color theme="1"/>
        <rFont val="Calibri"/>
        <family val="2"/>
        <scheme val="minor"/>
      </rPr>
      <t xml:space="preserve">         </t>
    </r>
    <r>
      <rPr>
        <sz val="12"/>
        <color theme="1"/>
        <rFont val="Calibri"/>
        <family val="2"/>
        <scheme val="minor"/>
      </rPr>
      <t>The fund is planning to make a $1 million contribution to a charitable organization in 12 months</t>
    </r>
  </si>
  <si>
    <r>
      <t>·</t>
    </r>
    <r>
      <rPr>
        <sz val="7"/>
        <color theme="1"/>
        <rFont val="Calibri"/>
        <family val="2"/>
        <scheme val="minor"/>
      </rPr>
      <t xml:space="preserve">         </t>
    </r>
    <r>
      <rPr>
        <sz val="12"/>
        <color theme="1"/>
        <rFont val="Calibri"/>
        <family val="2"/>
        <scheme val="minor"/>
      </rPr>
      <t>The current fund balance is $20 million</t>
    </r>
  </si>
  <si>
    <t>JKL Company has a fund set aside for charitable contributions. Key information about the fund is as follows:</t>
  </si>
  <si>
    <t>0 – Blank.</t>
  </si>
  <si>
    <t>1 – Nonblank but irrelevant response.</t>
  </si>
  <si>
    <t>2 – Incomplete model formula to calculate expected return.</t>
  </si>
  <si>
    <t>3 – Mistakes regarding (1) effective duration and effective convexity, (2) direction of credit gain or (3) direction of currency gain.</t>
  </si>
  <si>
    <t>4 – Correctly using effective duration and effective convexity, direction of credit gain and currency gain; reasonable recommendation; calculation errors are understandable.</t>
  </si>
  <si>
    <t>Grading Rubric:</t>
  </si>
  <si>
    <t>Therefore, E(R) = 0.035962526 - 0.008461771 - 0.00738522 + 0.0013 + 0.0065 = 0.027915536 = 2.79%</t>
  </si>
  <si>
    <t>E(Currency) = 0.0065. Note that appreciation of the local currency represents a currency gain, which should then be added into the calculation.</t>
  </si>
  <si>
    <t>E(Credit losses) = -0.0013. Note that 0.0013 is the credit gain, which should then be added into the calculation.</t>
  </si>
  <si>
    <t>p473</t>
  </si>
  <si>
    <t>Note that effective duration and effective convexity should be used as a large portion of the portfolio contains embedded options (70%, summing up the proportion for callable, puttable, convertible and securitized bonds).</t>
  </si>
  <si>
    <t xml:space="preserve">E(change in price based on your views of yields and yield spreads) = (-4.12)*0.0018 + 0.5*19*0.0018^2 = -0.00738522. </t>
  </si>
  <si>
    <t>Rolldown return = (98.43 – 99.27)/99.27 = -0.008461771</t>
  </si>
  <si>
    <t>Yield income = 3.57/99.27 = 0.035962526</t>
  </si>
  <si>
    <t>E(R) = yield income + rolldown return + E(change in price based on investor’s views of yields and yield spreads) - E(Credit losses) + E(Currency gains or losses)</t>
  </si>
  <si>
    <t>Not satisfied as 2.79% is smaller than 3%.</t>
  </si>
  <si>
    <t>Return objective satisfied</t>
  </si>
  <si>
    <r>
      <t>(d)</t>
    </r>
    <r>
      <rPr>
        <sz val="7"/>
        <color theme="1"/>
        <rFont val="Calibri"/>
        <family val="2"/>
        <scheme val="minor"/>
      </rPr>
      <t> </t>
    </r>
    <r>
      <rPr>
        <i/>
        <sz val="11"/>
        <color theme="1"/>
        <rFont val="Calibri"/>
        <family val="2"/>
        <scheme val="minor"/>
      </rPr>
      <t xml:space="preserve">(2.5 points) </t>
    </r>
    <r>
      <rPr>
        <sz val="11"/>
        <color theme="1"/>
        <rFont val="Calibri"/>
        <family val="2"/>
        <scheme val="minor"/>
      </rPr>
      <t>Assess whether the return objective is satisfied.</t>
    </r>
  </si>
  <si>
    <t>Expected change due to appreciation of euro</t>
  </si>
  <si>
    <t>Expected credit gains</t>
  </si>
  <si>
    <t>Expected average yield and yield spread change</t>
  </si>
  <si>
    <t>Average bond effective duration</t>
  </si>
  <si>
    <t>Average bond effective convexity</t>
  </si>
  <si>
    <t>Average bond modified duration</t>
  </si>
  <si>
    <t>Average bond modified convexity</t>
  </si>
  <si>
    <t>98.43 euro</t>
  </si>
  <si>
    <t>Expected average bond price in one year (assuming an unchanged yield curve)</t>
  </si>
  <si>
    <t>99.27 euro</t>
  </si>
  <si>
    <t>Current average bond price</t>
  </si>
  <si>
    <t>Annual</t>
  </si>
  <si>
    <t>Coupon frequency</t>
  </si>
  <si>
    <t>3.57 euro</t>
  </si>
  <si>
    <t>Average bond coupon payment (per 100 par value)</t>
  </si>
  <si>
    <t>Portfolio value (euro millions)</t>
  </si>
  <si>
    <r>
      <t>•</t>
    </r>
    <r>
      <rPr>
        <sz val="7"/>
        <color theme="1"/>
        <rFont val="Calibri"/>
        <family val="2"/>
        <scheme val="minor"/>
      </rPr>
      <t xml:space="preserve">        </t>
    </r>
    <r>
      <rPr>
        <sz val="11"/>
        <color theme="1"/>
        <rFont val="Calibri"/>
        <family val="2"/>
        <scheme val="minor"/>
      </rPr>
      <t>35% Puttable and Callable bonds</t>
    </r>
  </si>
  <si>
    <r>
      <t>•</t>
    </r>
    <r>
      <rPr>
        <sz val="7"/>
        <color theme="1"/>
        <rFont val="Calibri"/>
        <family val="2"/>
        <scheme val="minor"/>
      </rPr>
      <t xml:space="preserve">        </t>
    </r>
    <r>
      <rPr>
        <sz val="11"/>
        <color theme="1"/>
        <rFont val="Calibri"/>
        <family val="2"/>
        <scheme val="minor"/>
      </rPr>
      <t>35% Convertible bond</t>
    </r>
  </si>
  <si>
    <t>Select portfolio composition data</t>
  </si>
  <si>
    <t>The long-term return objective is to achieve an absolute expected return of 3%. Selected financial data are presented below:</t>
  </si>
  <si>
    <r>
      <t>-</t>
    </r>
    <r>
      <rPr>
        <sz val="7"/>
        <color theme="1"/>
        <rFont val="Times New Roman"/>
        <family val="1"/>
      </rPr>
      <t xml:space="preserve">          </t>
    </r>
    <r>
      <rPr>
        <i/>
        <sz val="11"/>
        <color theme="1"/>
        <rFont val="Times New Roman"/>
        <family val="1"/>
      </rPr>
      <t>0: No correct calculations, or correct final answers with no work shown at all</t>
    </r>
  </si>
  <si>
    <r>
      <t>-</t>
    </r>
    <r>
      <rPr>
        <sz val="7"/>
        <color theme="1"/>
        <rFont val="Times New Roman"/>
        <family val="1"/>
      </rPr>
      <t xml:space="preserve">          </t>
    </r>
    <r>
      <rPr>
        <i/>
        <sz val="11"/>
        <color theme="1"/>
        <rFont val="Times New Roman"/>
        <family val="1"/>
      </rPr>
      <t>1: Correct calculations for 1 of 4 parts with some formula errors</t>
    </r>
  </si>
  <si>
    <r>
      <t>-</t>
    </r>
    <r>
      <rPr>
        <sz val="7"/>
        <color theme="1"/>
        <rFont val="Times New Roman"/>
        <family val="1"/>
      </rPr>
      <t xml:space="preserve">          </t>
    </r>
    <r>
      <rPr>
        <i/>
        <sz val="11"/>
        <color theme="1"/>
        <rFont val="Times New Roman"/>
        <family val="1"/>
      </rPr>
      <t>2: Correct calculations for 2 of 4 parts with some formula errors</t>
    </r>
  </si>
  <si>
    <r>
      <t>-</t>
    </r>
    <r>
      <rPr>
        <sz val="7"/>
        <color theme="1"/>
        <rFont val="Times New Roman"/>
        <family val="1"/>
      </rPr>
      <t xml:space="preserve">          </t>
    </r>
    <r>
      <rPr>
        <i/>
        <sz val="11"/>
        <color theme="1"/>
        <rFont val="Times New Roman"/>
        <family val="1"/>
      </rPr>
      <t>3: Correct calculations for 3 of 4 parts or correct formulas throughout with only numerical error causing inaccuracy</t>
    </r>
  </si>
  <si>
    <r>
      <t>-</t>
    </r>
    <r>
      <rPr>
        <sz val="7"/>
        <color theme="1"/>
        <rFont val="Times New Roman"/>
        <family val="1"/>
      </rPr>
      <t xml:space="preserve">          </t>
    </r>
    <r>
      <rPr>
        <i/>
        <sz val="11"/>
        <color theme="1"/>
        <rFont val="Times New Roman"/>
        <family val="1"/>
      </rPr>
      <t>4: Correct calculations for all 4 parts</t>
    </r>
  </si>
  <si>
    <r>
      <t>o</t>
    </r>
    <r>
      <rPr>
        <sz val="7"/>
        <color theme="1"/>
        <rFont val="Calibri"/>
        <family val="2"/>
        <scheme val="minor"/>
      </rPr>
      <t xml:space="preserve">   </t>
    </r>
    <r>
      <rPr>
        <sz val="12"/>
        <color theme="1"/>
        <rFont val="Calibri"/>
        <family val="2"/>
        <scheme val="minor"/>
      </rPr>
      <t>Or alternatively it is excess return less allocation effect less selection effect, which is 2.5% - 0.1% - 1.7% = 0.7%</t>
    </r>
  </si>
  <si>
    <r>
      <t>o</t>
    </r>
    <r>
      <rPr>
        <sz val="7"/>
        <color theme="1"/>
        <rFont val="Calibri"/>
        <family val="2"/>
        <scheme val="minor"/>
      </rPr>
      <t xml:space="preserve">   </t>
    </r>
    <r>
      <rPr>
        <sz val="12"/>
        <color theme="1"/>
        <rFont val="Calibri"/>
        <family val="2"/>
        <scheme val="minor"/>
      </rPr>
      <t xml:space="preserve">Total = 0% + 0.4% + 0.3% = 0.7% </t>
    </r>
  </si>
  <si>
    <r>
      <t>o</t>
    </r>
    <r>
      <rPr>
        <sz val="7"/>
        <color theme="1"/>
        <rFont val="Calibri"/>
        <family val="2"/>
        <scheme val="minor"/>
      </rPr>
      <t xml:space="preserve">   </t>
    </r>
    <r>
      <rPr>
        <sz val="12"/>
        <color theme="1"/>
        <rFont val="Calibri"/>
        <family val="2"/>
        <scheme val="minor"/>
      </rPr>
      <t>Energy = (40%-30%)*(3%-0%) = 0.3%</t>
    </r>
  </si>
  <si>
    <r>
      <t>o</t>
    </r>
    <r>
      <rPr>
        <sz val="7"/>
        <color theme="1"/>
        <rFont val="Calibri"/>
        <family val="2"/>
        <scheme val="minor"/>
      </rPr>
      <t xml:space="preserve">   </t>
    </r>
    <r>
      <rPr>
        <sz val="12"/>
        <color theme="1"/>
        <rFont val="Calibri"/>
        <family val="2"/>
        <scheme val="minor"/>
      </rPr>
      <t>Technology = (20%-30%)*(-5%-(-1%)) = 0.4%</t>
    </r>
  </si>
  <si>
    <r>
      <t>o</t>
    </r>
    <r>
      <rPr>
        <sz val="7"/>
        <color theme="1"/>
        <rFont val="Calibri"/>
        <family val="2"/>
        <scheme val="minor"/>
      </rPr>
      <t xml:space="preserve">   </t>
    </r>
    <r>
      <rPr>
        <sz val="12"/>
        <color theme="1"/>
        <rFont val="Calibri"/>
        <family val="2"/>
        <scheme val="minor"/>
      </rPr>
      <t>Financials = (40%-40%)*(15%-10%) = 0%</t>
    </r>
  </si>
  <si>
    <r>
      <t>·</t>
    </r>
    <r>
      <rPr>
        <sz val="7"/>
        <color theme="1"/>
        <rFont val="Calibri"/>
        <family val="2"/>
        <scheme val="minor"/>
      </rPr>
      <t xml:space="preserve">         </t>
    </r>
    <r>
      <rPr>
        <sz val="12"/>
        <color theme="1"/>
        <rFont val="Calibri"/>
        <family val="2"/>
        <scheme val="minor"/>
      </rPr>
      <t>Interaction effect:</t>
    </r>
  </si>
  <si>
    <r>
      <t>o</t>
    </r>
    <r>
      <rPr>
        <sz val="7"/>
        <color theme="1"/>
        <rFont val="Calibri"/>
        <family val="2"/>
        <scheme val="minor"/>
      </rPr>
      <t xml:space="preserve">   </t>
    </r>
    <r>
      <rPr>
        <sz val="12"/>
        <color theme="1"/>
        <rFont val="Calibri"/>
        <family val="2"/>
        <scheme val="minor"/>
      </rPr>
      <t xml:space="preserve">Total = 2% + -1.2% + 0.9% = 1.7% </t>
    </r>
  </si>
  <si>
    <r>
      <t>o</t>
    </r>
    <r>
      <rPr>
        <sz val="7"/>
        <color theme="1"/>
        <rFont val="Calibri"/>
        <family val="2"/>
        <scheme val="minor"/>
      </rPr>
      <t xml:space="preserve">   </t>
    </r>
    <r>
      <rPr>
        <sz val="12"/>
        <color theme="1"/>
        <rFont val="Calibri"/>
        <family val="2"/>
        <scheme val="minor"/>
      </rPr>
      <t>Energy = (30%)*(3%-0%) = 0.9%</t>
    </r>
  </si>
  <si>
    <r>
      <t>o</t>
    </r>
    <r>
      <rPr>
        <sz val="7"/>
        <color theme="1"/>
        <rFont val="Calibri"/>
        <family val="2"/>
        <scheme val="minor"/>
      </rPr>
      <t xml:space="preserve">   </t>
    </r>
    <r>
      <rPr>
        <sz val="12"/>
        <color theme="1"/>
        <rFont val="Calibri"/>
        <family val="2"/>
        <scheme val="minor"/>
      </rPr>
      <t>Technology = (30%)*(-5%-(-1%))= -1.2%</t>
    </r>
  </si>
  <si>
    <r>
      <t>o</t>
    </r>
    <r>
      <rPr>
        <sz val="7"/>
        <color theme="1"/>
        <rFont val="Calibri"/>
        <family val="2"/>
        <scheme val="minor"/>
      </rPr>
      <t xml:space="preserve">   </t>
    </r>
    <r>
      <rPr>
        <sz val="12"/>
        <color theme="1"/>
        <rFont val="Calibri"/>
        <family val="2"/>
        <scheme val="minor"/>
      </rPr>
      <t>Financials = (40%)*(15%-10%) = 2%</t>
    </r>
  </si>
  <si>
    <r>
      <t>·</t>
    </r>
    <r>
      <rPr>
        <sz val="7"/>
        <color theme="1"/>
        <rFont val="Calibri"/>
        <family val="2"/>
        <scheme val="minor"/>
      </rPr>
      <t xml:space="preserve">         </t>
    </r>
    <r>
      <rPr>
        <sz val="12"/>
        <color theme="1"/>
        <rFont val="Calibri"/>
        <family val="2"/>
        <scheme val="minor"/>
      </rPr>
      <t>Selection effect:</t>
    </r>
  </si>
  <si>
    <r>
      <t>o</t>
    </r>
    <r>
      <rPr>
        <sz val="7"/>
        <color theme="1"/>
        <rFont val="Calibri"/>
        <family val="2"/>
        <scheme val="minor"/>
      </rPr>
      <t xml:space="preserve">   </t>
    </r>
    <r>
      <rPr>
        <sz val="12"/>
        <color theme="1"/>
        <rFont val="Calibri"/>
        <family val="2"/>
        <scheme val="minor"/>
      </rPr>
      <t xml:space="preserve">Total = 0% + 0.47% + -0.37% = 0.1% </t>
    </r>
  </si>
  <si>
    <r>
      <t>o</t>
    </r>
    <r>
      <rPr>
        <sz val="7"/>
        <color theme="1"/>
        <rFont val="Calibri"/>
        <family val="2"/>
        <scheme val="minor"/>
      </rPr>
      <t xml:space="preserve">   </t>
    </r>
    <r>
      <rPr>
        <sz val="12"/>
        <color theme="1"/>
        <rFont val="Calibri"/>
        <family val="2"/>
        <scheme val="minor"/>
      </rPr>
      <t>Energy = (40%-30%)*(0%-3.7%) = -0.37%</t>
    </r>
  </si>
  <si>
    <r>
      <t>o</t>
    </r>
    <r>
      <rPr>
        <sz val="7"/>
        <color theme="1"/>
        <rFont val="Calibri"/>
        <family val="2"/>
        <scheme val="minor"/>
      </rPr>
      <t xml:space="preserve">   </t>
    </r>
    <r>
      <rPr>
        <sz val="12"/>
        <color theme="1"/>
        <rFont val="Calibri"/>
        <family val="2"/>
        <scheme val="minor"/>
      </rPr>
      <t>Technology = (20%-30%)*(-1%-3.7%) = 0.47%</t>
    </r>
  </si>
  <si>
    <r>
      <t>o</t>
    </r>
    <r>
      <rPr>
        <sz val="7"/>
        <color theme="1"/>
        <rFont val="Calibri"/>
        <family val="2"/>
        <scheme val="minor"/>
      </rPr>
      <t xml:space="preserve">   </t>
    </r>
    <r>
      <rPr>
        <sz val="12"/>
        <color theme="1"/>
        <rFont val="Calibri"/>
        <family val="2"/>
        <scheme val="minor"/>
      </rPr>
      <t>Financials = (40%-40%)*(10%-3.7%) = 0%</t>
    </r>
  </si>
  <si>
    <r>
      <t>·</t>
    </r>
    <r>
      <rPr>
        <sz val="7"/>
        <color theme="1"/>
        <rFont val="Calibri"/>
        <family val="2"/>
        <scheme val="minor"/>
      </rPr>
      <t xml:space="preserve">         </t>
    </r>
    <r>
      <rPr>
        <sz val="12"/>
        <color theme="1"/>
        <rFont val="Calibri"/>
        <family val="2"/>
        <scheme val="minor"/>
      </rPr>
      <t>Allocation effect:</t>
    </r>
  </si>
  <si>
    <t>=</t>
  </si>
  <si>
    <t>-</t>
  </si>
  <si>
    <t>Portfolio Return - Benchmark return</t>
  </si>
  <si>
    <r>
      <t>·</t>
    </r>
    <r>
      <rPr>
        <sz val="7"/>
        <color theme="1"/>
        <rFont val="Calibri"/>
        <family val="2"/>
        <scheme val="minor"/>
      </rPr>
      <t xml:space="preserve">         </t>
    </r>
    <r>
      <rPr>
        <sz val="12"/>
        <color theme="1"/>
        <rFont val="Calibri"/>
        <family val="2"/>
        <scheme val="minor"/>
      </rPr>
      <t>Excess Return = [40%*15% + 20%*-5% + 40%*3%] – [40%*10% +30%*-1% +30%*0%] = 6.2% - 3.7% = 2.5%</t>
    </r>
  </si>
  <si>
    <t>Details on Formulas above:</t>
  </si>
  <si>
    <t>Total</t>
  </si>
  <si>
    <t>Energy</t>
  </si>
  <si>
    <t>Technology</t>
  </si>
  <si>
    <t>Financials</t>
  </si>
  <si>
    <t>Interaction</t>
  </si>
  <si>
    <t>Selection</t>
  </si>
  <si>
    <t>Allocation</t>
  </si>
  <si>
    <t>Excess return:</t>
  </si>
  <si>
    <t>Show your work below. Fill in the cells in yellow.</t>
  </si>
  <si>
    <r>
      <t>(iv)</t>
    </r>
    <r>
      <rPr>
        <sz val="7"/>
        <color theme="1"/>
        <rFont val="Calibri"/>
        <family val="2"/>
        <scheme val="minor"/>
      </rPr>
      <t xml:space="preserve">             </t>
    </r>
    <r>
      <rPr>
        <sz val="11"/>
        <color theme="1"/>
        <rFont val="Calibri"/>
        <family val="2"/>
        <scheme val="minor"/>
      </rPr>
      <t xml:space="preserve">Interaction Effect </t>
    </r>
  </si>
  <si>
    <r>
      <t>(iii)</t>
    </r>
    <r>
      <rPr>
        <sz val="7"/>
        <color theme="1"/>
        <rFont val="Calibri"/>
        <family val="2"/>
        <scheme val="minor"/>
      </rPr>
      <t xml:space="preserve">             </t>
    </r>
    <r>
      <rPr>
        <sz val="11"/>
        <color theme="1"/>
        <rFont val="Calibri"/>
        <family val="2"/>
        <scheme val="minor"/>
      </rPr>
      <t xml:space="preserve">Selection Effect </t>
    </r>
  </si>
  <si>
    <r>
      <t>(ii)</t>
    </r>
    <r>
      <rPr>
        <sz val="7"/>
        <color theme="1"/>
        <rFont val="Calibri"/>
        <family val="2"/>
        <scheme val="minor"/>
      </rPr>
      <t xml:space="preserve">               </t>
    </r>
    <r>
      <rPr>
        <sz val="11"/>
        <color theme="1"/>
        <rFont val="Calibri"/>
        <family val="2"/>
        <scheme val="minor"/>
      </rPr>
      <t>Allocation Effect</t>
    </r>
  </si>
  <si>
    <r>
      <t>(i)</t>
    </r>
    <r>
      <rPr>
        <sz val="7"/>
        <color theme="1"/>
        <rFont val="Calibri"/>
        <family val="2"/>
        <scheme val="minor"/>
      </rPr>
      <t xml:space="preserve">                 </t>
    </r>
    <r>
      <rPr>
        <sz val="11"/>
        <color theme="1"/>
        <rFont val="Calibri"/>
        <family val="2"/>
        <scheme val="minor"/>
      </rPr>
      <t>Excess Return</t>
    </r>
  </si>
  <si>
    <r>
      <t>(b)</t>
    </r>
    <r>
      <rPr>
        <sz val="7"/>
        <color theme="1"/>
        <rFont val="Calibri"/>
        <family val="2"/>
        <scheme val="minor"/>
      </rPr>
      <t xml:space="preserve">                </t>
    </r>
    <r>
      <rPr>
        <i/>
        <sz val="11"/>
        <color theme="1"/>
        <rFont val="Calibri"/>
        <family val="2"/>
        <scheme val="minor"/>
      </rPr>
      <t>(2.5 points)</t>
    </r>
    <r>
      <rPr>
        <sz val="11"/>
        <color theme="1"/>
        <rFont val="Calibri"/>
        <family val="2"/>
        <scheme val="minor"/>
      </rPr>
      <t xml:space="preserve"> Calculate each of the following for XYZ’s portfolio using the Brinson-Fachler model.</t>
    </r>
  </si>
  <si>
    <t>Benchmark Return</t>
  </si>
  <si>
    <t>XYZ Return</t>
  </si>
  <si>
    <t>Benchmark Weight</t>
  </si>
  <si>
    <t>XYZ Weight</t>
  </si>
  <si>
    <t>The table below provides the relevant information on XYZ’s portfolio and the benchmark portfolio.</t>
  </si>
  <si>
    <t>You work as an investment analyst for XYZ Company and have been tasked with providing return attribution results for their equity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</si>
</sst>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_(* #,##0.0000_);_(* \(#,##0.0000\);_(* &quot;-&quot;??_);_(@_)"/>
    <numFmt numFmtId="166" formatCode="_-* #,##0_-;\-* #,##0_-;_-* &quot;-&quot;_-;_-@_-"/>
    <numFmt numFmtId="167" formatCode="_-* #,##0.00_-;\-* #,##0.00_-;_-* &quot;-&quot;_-;_-@_-"/>
    <numFmt numFmtId="168" formatCode="_(* #,##0_);_(* \(#,##0\);_(* &quot;-&quot;??_);_(@_)"/>
    <numFmt numFmtId="169" formatCode="[$-F800]dddd\,\ mmmm\ dd\,\ yyyy"/>
  </numFmts>
  <fonts count="26">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1"/>
      <color theme="1"/>
      <name val="SwissReSans"/>
      <family val="2"/>
    </font>
    <font>
      <sz val="10"/>
      <color theme="1"/>
      <name val="Arial"/>
      <family val="2"/>
    </font>
    <font>
      <sz val="12"/>
      <color rgb="FF000000"/>
      <name val="Calibri"/>
      <family val="2"/>
      <scheme val="minor"/>
    </font>
    <font>
      <b/>
      <u/>
      <sz val="11"/>
      <color theme="1"/>
      <name val="Calibri"/>
      <family val="2"/>
      <scheme val="minor"/>
    </font>
    <font>
      <sz val="11"/>
      <color theme="1"/>
      <name val="Times New Roman"/>
      <family val="1"/>
    </font>
    <font>
      <sz val="12"/>
      <color theme="1"/>
      <name val="Times New Roman"/>
      <family val="1"/>
    </font>
    <font>
      <sz val="7"/>
      <color theme="1"/>
      <name val="Times New Roman"/>
      <family val="1"/>
    </font>
    <font>
      <i/>
      <sz val="11"/>
      <color theme="1"/>
      <name val="Times New Roman"/>
      <family val="1"/>
    </font>
    <font>
      <sz val="7"/>
      <color theme="1"/>
      <name val="Calibri"/>
      <family val="2"/>
      <scheme val="minor"/>
    </font>
    <font>
      <i/>
      <sz val="11"/>
      <color theme="1"/>
      <name val="Calibri"/>
      <family val="2"/>
      <scheme val="minor"/>
    </font>
    <font>
      <sz val="10"/>
      <color theme="1"/>
      <name val="Calibri"/>
      <family val="2"/>
      <scheme val="minor"/>
    </font>
    <font>
      <sz val="12"/>
      <color theme="1"/>
      <name val="Symbol"/>
      <family val="1"/>
      <charset val="2"/>
    </font>
    <font>
      <i/>
      <vertAlign val="subscript"/>
      <sz val="11"/>
      <color theme="1"/>
      <name val="Times New Roman"/>
      <family val="1"/>
    </font>
    <font>
      <i/>
      <vertAlign val="superscript"/>
      <sz val="11"/>
      <color theme="1"/>
      <name val="Times New Roman"/>
      <family val="1"/>
    </font>
    <font>
      <b/>
      <sz val="11"/>
      <color theme="1"/>
      <name val="Times New Roman"/>
      <family val="1"/>
    </font>
    <font>
      <sz val="11"/>
      <color rgb="FF000000"/>
      <name val="Calibri"/>
      <family val="2"/>
      <scheme val="minor"/>
    </font>
    <font>
      <sz val="11"/>
      <color rgb="FF0000FF"/>
      <name val="Calibri"/>
      <family val="2"/>
      <scheme val="minor"/>
    </font>
    <font>
      <sz val="12"/>
      <color rgb="FF0000FF"/>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34998626667073579"/>
        <bgColor indexed="64"/>
      </patternFill>
    </fill>
  </fills>
  <borders count="12">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2">
    <xf numFmtId="0" fontId="0" fillId="0" borderId="0"/>
    <xf numFmtId="0" fontId="5" fillId="0" borderId="0"/>
    <xf numFmtId="0" fontId="8" fillId="0" borderId="0"/>
    <xf numFmtId="43" fontId="8"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alignment vertical="center"/>
    </xf>
  </cellStyleXfs>
  <cellXfs count="96">
    <xf numFmtId="0" fontId="0" fillId="0" borderId="0" xfId="0"/>
    <xf numFmtId="0" fontId="6" fillId="3" borderId="1" xfId="0" applyFont="1" applyFill="1" applyBorder="1" applyAlignment="1">
      <alignment horizontal="left" wrapText="1"/>
    </xf>
    <xf numFmtId="0" fontId="6" fillId="3" borderId="1" xfId="0" applyFont="1" applyFill="1" applyBorder="1" applyAlignment="1">
      <alignment horizontal="left"/>
    </xf>
    <xf numFmtId="0" fontId="0" fillId="0" borderId="0" xfId="0" applyAlignment="1">
      <alignment horizontal="left"/>
    </xf>
    <xf numFmtId="0" fontId="7" fillId="0" borderId="0" xfId="0" applyFont="1"/>
    <xf numFmtId="10" fontId="7" fillId="0" borderId="0" xfId="0" applyNumberFormat="1" applyFont="1"/>
    <xf numFmtId="0" fontId="7" fillId="0" borderId="0" xfId="0" applyFont="1" applyAlignment="1">
      <alignment horizontal="left"/>
    </xf>
    <xf numFmtId="0" fontId="7" fillId="0" borderId="0" xfId="0" applyFont="1" applyAlignment="1">
      <alignment vertical="center"/>
    </xf>
    <xf numFmtId="0" fontId="7" fillId="0" borderId="0" xfId="0" applyFont="1" applyAlignment="1">
      <alignment horizontal="left" vertical="center" indent="5"/>
    </xf>
    <xf numFmtId="0" fontId="4" fillId="0" borderId="0" xfId="0" applyFont="1" applyAlignment="1">
      <alignment horizontal="left" vertical="center" indent="5"/>
    </xf>
    <xf numFmtId="0" fontId="10" fillId="0" borderId="3" xfId="0" applyFont="1" applyBorder="1" applyAlignment="1">
      <alignment horizontal="center" vertical="center"/>
    </xf>
    <xf numFmtId="9" fontId="10" fillId="0" borderId="3" xfId="0" applyNumberFormat="1" applyFont="1" applyBorder="1" applyAlignment="1">
      <alignment horizontal="center" vertical="center"/>
    </xf>
    <xf numFmtId="0" fontId="0" fillId="0" borderId="3" xfId="0" applyBorder="1"/>
    <xf numFmtId="0" fontId="0" fillId="4" borderId="3" xfId="0" applyFill="1" applyBorder="1"/>
    <xf numFmtId="3" fontId="0" fillId="0" borderId="3" xfId="0" applyNumberFormat="1" applyBorder="1"/>
    <xf numFmtId="0" fontId="0" fillId="5" borderId="3" xfId="0" applyFill="1" applyBorder="1"/>
    <xf numFmtId="9" fontId="6" fillId="2" borderId="2" xfId="8" applyFont="1" applyFill="1" applyBorder="1" applyAlignment="1">
      <alignment horizontal="center"/>
    </xf>
    <xf numFmtId="0" fontId="0" fillId="6" borderId="0" xfId="0" applyFill="1"/>
    <xf numFmtId="43" fontId="0" fillId="2" borderId="2" xfId="7" applyFont="1" applyFill="1" applyBorder="1" applyAlignment="1">
      <alignment horizontal="center"/>
    </xf>
    <xf numFmtId="165" fontId="0" fillId="2" borderId="2" xfId="7" applyNumberFormat="1" applyFont="1" applyFill="1" applyBorder="1" applyAlignment="1">
      <alignment horizontal="center"/>
    </xf>
    <xf numFmtId="43" fontId="0" fillId="5" borderId="3" xfId="0" applyNumberFormat="1" applyFill="1" applyBorder="1"/>
    <xf numFmtId="43" fontId="0" fillId="2" borderId="2" xfId="8" applyNumberFormat="1" applyFont="1" applyFill="1" applyBorder="1" applyAlignment="1">
      <alignment horizontal="center"/>
    </xf>
    <xf numFmtId="164" fontId="0" fillId="5" borderId="3" xfId="8" applyNumberFormat="1" applyFont="1" applyFill="1" applyBorder="1"/>
    <xf numFmtId="0" fontId="3" fillId="0" borderId="0" xfId="0" applyFont="1"/>
    <xf numFmtId="0" fontId="2" fillId="0" borderId="0" xfId="0" applyFont="1" applyAlignment="1">
      <alignment vertical="center"/>
    </xf>
    <xf numFmtId="44" fontId="10" fillId="0" borderId="3" xfId="9" applyFont="1" applyBorder="1" applyAlignment="1">
      <alignment horizontal="center" vertical="center"/>
    </xf>
    <xf numFmtId="0" fontId="10" fillId="0" borderId="3" xfId="0" applyFont="1" applyBorder="1" applyAlignment="1">
      <alignment horizontal="left" vertical="center"/>
    </xf>
    <xf numFmtId="0" fontId="13" fillId="0" borderId="0" xfId="0" applyFont="1" applyAlignment="1">
      <alignment horizontal="left" vertical="center" indent="6"/>
    </xf>
    <xf numFmtId="0" fontId="12" fillId="0" borderId="0" xfId="0" applyFont="1" applyAlignment="1">
      <alignment horizontal="left" vertical="center" indent="15"/>
    </xf>
    <xf numFmtId="0" fontId="12" fillId="0" borderId="0" xfId="0" applyFont="1" applyAlignment="1">
      <alignment vertical="center"/>
    </xf>
    <xf numFmtId="0" fontId="12" fillId="0" borderId="0" xfId="0" applyFont="1" applyAlignment="1">
      <alignment horizontal="left" vertical="center" indent="6"/>
    </xf>
    <xf numFmtId="10" fontId="0" fillId="2" borderId="2" xfId="8" applyNumberFormat="1" applyFont="1" applyFill="1" applyBorder="1" applyAlignment="1">
      <alignment horizontal="center"/>
    </xf>
    <xf numFmtId="43" fontId="7" fillId="0" borderId="0" xfId="7" applyFont="1"/>
    <xf numFmtId="43" fontId="0" fillId="5" borderId="3" xfId="7" applyFont="1" applyFill="1" applyBorder="1"/>
    <xf numFmtId="0" fontId="1" fillId="0" borderId="0" xfId="0" applyFont="1" applyProtection="1">
      <protection locked="0"/>
    </xf>
    <xf numFmtId="0" fontId="15" fillId="0" borderId="0" xfId="0" applyFont="1" applyAlignment="1">
      <alignment vertical="center"/>
    </xf>
    <xf numFmtId="0" fontId="11" fillId="0" borderId="0" xfId="0" applyFont="1" applyAlignment="1">
      <alignment horizontal="center"/>
    </xf>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2" borderId="0" xfId="0" applyFill="1" applyAlignment="1">
      <alignment wrapText="1"/>
    </xf>
    <xf numFmtId="0" fontId="0" fillId="2" borderId="8" xfId="0" applyFill="1" applyBorder="1" applyAlignment="1">
      <alignment wrapText="1"/>
    </xf>
    <xf numFmtId="0" fontId="0" fillId="2" borderId="9" xfId="0" applyFill="1" applyBorder="1" applyAlignment="1">
      <alignment wrapText="1"/>
    </xf>
    <xf numFmtId="0" fontId="0" fillId="2" borderId="10" xfId="0" applyFill="1" applyBorder="1" applyAlignment="1">
      <alignment wrapText="1"/>
    </xf>
    <xf numFmtId="0" fontId="0" fillId="2" borderId="11" xfId="0" applyFill="1" applyBorder="1" applyAlignment="1">
      <alignment wrapText="1"/>
    </xf>
    <xf numFmtId="0" fontId="12" fillId="0" borderId="0" xfId="0" applyFont="1" applyAlignment="1">
      <alignment horizontal="left" vertical="center" indent="5"/>
    </xf>
    <xf numFmtId="0" fontId="15" fillId="0" borderId="0" xfId="0" applyFont="1" applyAlignment="1">
      <alignment horizontal="left" vertical="center" indent="5"/>
    </xf>
    <xf numFmtId="10" fontId="0" fillId="0" borderId="0" xfId="8" applyNumberFormat="1" applyFont="1"/>
    <xf numFmtId="0" fontId="0" fillId="0" borderId="0" xfId="0" applyAlignment="1">
      <alignment horizontal="right"/>
    </xf>
    <xf numFmtId="167" fontId="0" fillId="0" borderId="0" xfId="10" applyNumberFormat="1" applyFont="1" applyAlignment="1">
      <alignment horizontal="left"/>
    </xf>
    <xf numFmtId="0" fontId="12" fillId="0" borderId="0" xfId="0" applyFont="1"/>
    <xf numFmtId="0" fontId="12" fillId="0" borderId="0" xfId="0" applyFont="1" applyAlignment="1">
      <alignment horizontal="left" vertical="center" indent="12"/>
    </xf>
    <xf numFmtId="168" fontId="0" fillId="0" borderId="0" xfId="7" applyNumberFormat="1" applyFont="1"/>
    <xf numFmtId="9" fontId="0" fillId="2" borderId="2" xfId="8" applyFont="1" applyFill="1" applyBorder="1" applyAlignment="1">
      <alignment horizontal="center"/>
    </xf>
    <xf numFmtId="0" fontId="1" fillId="0" borderId="0" xfId="0" applyFont="1"/>
    <xf numFmtId="0" fontId="12" fillId="0" borderId="0" xfId="0" applyFont="1" applyAlignment="1">
      <alignment horizontal="left" vertical="center" indent="9"/>
    </xf>
    <xf numFmtId="14" fontId="1" fillId="0" borderId="0" xfId="0" applyNumberFormat="1" applyFont="1" applyAlignment="1">
      <alignment horizontal="right"/>
    </xf>
    <xf numFmtId="169" fontId="1" fillId="0" borderId="0" xfId="0" applyNumberFormat="1" applyFont="1" applyAlignment="1" applyProtection="1">
      <alignment horizontal="right"/>
      <protection locked="0"/>
    </xf>
    <xf numFmtId="0" fontId="12" fillId="0" borderId="0" xfId="0" applyFont="1" applyAlignment="1" applyProtection="1">
      <alignment vertical="center"/>
      <protection locked="0"/>
    </xf>
    <xf numFmtId="0" fontId="0" fillId="0" borderId="0" xfId="0" applyAlignment="1">
      <alignment horizontal="left" vertical="center" indent="6"/>
    </xf>
    <xf numFmtId="0" fontId="1" fillId="0" borderId="0" xfId="0" applyFont="1" applyAlignment="1">
      <alignment horizontal="left" vertical="center" indent="5"/>
    </xf>
    <xf numFmtId="0" fontId="1" fillId="0" borderId="0" xfId="0" applyFont="1" applyAlignment="1">
      <alignment horizontal="left" vertical="center" indent="10"/>
    </xf>
    <xf numFmtId="10" fontId="0" fillId="0" borderId="0" xfId="11" applyNumberFormat="1" applyFont="1" applyAlignment="1"/>
    <xf numFmtId="10" fontId="1" fillId="2" borderId="3" xfId="11" applyNumberFormat="1" applyFont="1" applyFill="1" applyBorder="1" applyAlignment="1">
      <alignment horizontal="center"/>
    </xf>
    <xf numFmtId="0" fontId="17" fillId="0" borderId="0" xfId="0" applyFont="1" applyAlignment="1">
      <alignment horizontal="left" vertical="center" indent="5"/>
    </xf>
    <xf numFmtId="0" fontId="0" fillId="0" borderId="0" xfId="0" applyAlignment="1">
      <alignment horizontal="left" vertical="center" indent="5"/>
    </xf>
    <xf numFmtId="0" fontId="18" fillId="0" borderId="0" xfId="0" applyFont="1" applyAlignment="1">
      <alignment vertical="center"/>
    </xf>
    <xf numFmtId="9" fontId="1" fillId="0" borderId="3" xfId="0" applyNumberFormat="1" applyFont="1" applyBorder="1" applyAlignment="1">
      <alignment vertical="center" wrapText="1"/>
    </xf>
    <xf numFmtId="10" fontId="1" fillId="0" borderId="3" xfId="0" applyNumberFormat="1" applyFont="1" applyBorder="1" applyAlignment="1">
      <alignment vertical="center" wrapText="1"/>
    </xf>
    <xf numFmtId="0" fontId="1" fillId="0" borderId="3" xfId="0" applyFont="1" applyBorder="1" applyAlignment="1">
      <alignment vertical="center" wrapText="1"/>
    </xf>
    <xf numFmtId="0" fontId="1" fillId="0" borderId="0" xfId="0" applyFont="1" applyAlignment="1">
      <alignment vertical="center"/>
    </xf>
    <xf numFmtId="0" fontId="19" fillId="0" borderId="0" xfId="0" applyFont="1" applyAlignment="1">
      <alignment horizontal="left" vertical="center" indent="5"/>
    </xf>
    <xf numFmtId="0" fontId="22" fillId="0" borderId="0" xfId="0" applyFont="1" applyAlignment="1">
      <alignment vertical="center"/>
    </xf>
    <xf numFmtId="0" fontId="0" fillId="0" borderId="0" xfId="0" applyAlignment="1">
      <alignment vertical="center"/>
    </xf>
    <xf numFmtId="0" fontId="0" fillId="2" borderId="0" xfId="1" applyFont="1" applyFill="1"/>
    <xf numFmtId="10" fontId="5" fillId="2" borderId="0" xfId="11" applyNumberFormat="1" applyFill="1" applyAlignment="1"/>
    <xf numFmtId="0" fontId="17" fillId="0" borderId="0" xfId="0" applyFont="1" applyAlignment="1">
      <alignment vertical="center"/>
    </xf>
    <xf numFmtId="0" fontId="23" fillId="0" borderId="0" xfId="0" applyFont="1" applyAlignment="1">
      <alignment horizontal="right" vertical="center"/>
    </xf>
    <xf numFmtId="0" fontId="1" fillId="0" borderId="0" xfId="0" applyFont="1" applyAlignment="1">
      <alignment horizontal="left" vertical="center" indent="2"/>
    </xf>
    <xf numFmtId="10" fontId="0" fillId="0" borderId="3" xfId="0" applyNumberFormat="1" applyBorder="1" applyAlignment="1">
      <alignment vertical="center" wrapText="1"/>
    </xf>
    <xf numFmtId="0" fontId="0" fillId="0" borderId="3" xfId="0" applyBorder="1" applyAlignment="1">
      <alignment vertical="center" wrapText="1"/>
    </xf>
    <xf numFmtId="0" fontId="24" fillId="0" borderId="0" xfId="0" applyFont="1" applyAlignment="1">
      <alignment horizontal="right" vertical="center"/>
    </xf>
    <xf numFmtId="0" fontId="25" fillId="0" borderId="0" xfId="0" applyFont="1"/>
    <xf numFmtId="9" fontId="25" fillId="0" borderId="0" xfId="0" applyNumberFormat="1" applyFont="1"/>
    <xf numFmtId="0" fontId="0" fillId="0" borderId="3" xfId="0" applyBorder="1" applyAlignment="1">
      <alignment horizontal="left" vertical="center" wrapText="1" indent="3"/>
    </xf>
    <xf numFmtId="0" fontId="0" fillId="0" borderId="3" xfId="0" applyBorder="1" applyAlignment="1">
      <alignment vertical="center" wrapText="1"/>
    </xf>
    <xf numFmtId="0" fontId="1" fillId="0" borderId="0" xfId="0" applyFont="1" applyAlignment="1">
      <alignment horizontal="left" vertical="center" indent="15"/>
    </xf>
    <xf numFmtId="0" fontId="1" fillId="0" borderId="0" xfId="0" applyFont="1" applyAlignment="1">
      <alignment horizontal="right" vertical="center"/>
    </xf>
    <xf numFmtId="0" fontId="0" fillId="0" borderId="0" xfId="0" quotePrefix="1" applyAlignment="1">
      <alignment horizontal="center"/>
    </xf>
    <xf numFmtId="0" fontId="0" fillId="0" borderId="0" xfId="0" quotePrefix="1"/>
    <xf numFmtId="10" fontId="0" fillId="2" borderId="3" xfId="0" applyNumberFormat="1" applyFill="1" applyBorder="1"/>
    <xf numFmtId="10" fontId="0" fillId="2" borderId="3" xfId="11" applyNumberFormat="1" applyFont="1" applyFill="1" applyBorder="1" applyAlignment="1"/>
    <xf numFmtId="10" fontId="1" fillId="2" borderId="3" xfId="11" applyNumberFormat="1" applyFont="1" applyFill="1" applyBorder="1" applyAlignment="1"/>
    <xf numFmtId="0" fontId="0" fillId="0" borderId="0" xfId="0" applyAlignment="1">
      <alignment horizontal="left" vertical="center" indent="8"/>
    </xf>
    <xf numFmtId="9" fontId="0" fillId="0" borderId="3" xfId="0" applyNumberFormat="1" applyBorder="1" applyAlignment="1">
      <alignment vertical="center" wrapText="1"/>
    </xf>
  </cellXfs>
  <cellStyles count="12">
    <cellStyle name="Comma" xfId="7" builtinId="3"/>
    <cellStyle name="Comma [0] 2" xfId="10" xr:uid="{E6ABC2FC-43F3-44AB-B89F-52DEB409E822}"/>
    <cellStyle name="Comma 2" xfId="3" xr:uid="{00000000-0005-0000-0000-000001000000}"/>
    <cellStyle name="Comma 3" xfId="6" xr:uid="{00000000-0005-0000-0000-000002000000}"/>
    <cellStyle name="Currency" xfId="9" builtinId="4"/>
    <cellStyle name="Normal" xfId="0" builtinId="0"/>
    <cellStyle name="Normal 2" xfId="1" xr:uid="{00000000-0005-0000-0000-000005000000}"/>
    <cellStyle name="Normal 3" xfId="2" xr:uid="{00000000-0005-0000-0000-000006000000}"/>
    <cellStyle name="Normal 4" xfId="4" xr:uid="{00000000-0005-0000-0000-000007000000}"/>
    <cellStyle name="Percent" xfId="8" builtinId="5"/>
    <cellStyle name="Percent 2" xfId="5" xr:uid="{00000000-0005-0000-0000-000009000000}"/>
    <cellStyle name="Percent 3" xfId="11" xr:uid="{06D435DD-36CB-4746-8B54-FD74B2109522}"/>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37</xdr:row>
      <xdr:rowOff>0</xdr:rowOff>
    </xdr:from>
    <xdr:to>
      <xdr:col>8</xdr:col>
      <xdr:colOff>19925</xdr:colOff>
      <xdr:row>45</xdr:row>
      <xdr:rowOff>213</xdr:rowOff>
    </xdr:to>
    <xdr:pic>
      <xdr:nvPicPr>
        <xdr:cNvPr id="2" name="Picture 1">
          <a:extLst>
            <a:ext uri="{FF2B5EF4-FFF2-40B4-BE49-F238E27FC236}">
              <a16:creationId xmlns:a16="http://schemas.microsoft.com/office/drawing/2014/main" id="{7DCBEDC0-B1A1-276D-CA24-B10940B557BC}"/>
            </a:ext>
          </a:extLst>
        </xdr:cNvPr>
        <xdr:cNvPicPr>
          <a:picLocks noChangeAspect="1"/>
        </xdr:cNvPicPr>
      </xdr:nvPicPr>
      <xdr:blipFill>
        <a:blip xmlns:r="http://schemas.openxmlformats.org/officeDocument/2006/relationships" r:embed="rId1"/>
        <a:stretch>
          <a:fillRect/>
        </a:stretch>
      </xdr:blipFill>
      <xdr:spPr>
        <a:xfrm>
          <a:off x="1876425" y="7219950"/>
          <a:ext cx="6268325" cy="1524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7</xdr:col>
      <xdr:colOff>267609</xdr:colOff>
      <xdr:row>36</xdr:row>
      <xdr:rowOff>558</xdr:rowOff>
    </xdr:to>
    <xdr:pic>
      <xdr:nvPicPr>
        <xdr:cNvPr id="2" name="Picture 1">
          <a:extLst>
            <a:ext uri="{FF2B5EF4-FFF2-40B4-BE49-F238E27FC236}">
              <a16:creationId xmlns:a16="http://schemas.microsoft.com/office/drawing/2014/main" id="{083BD4AF-2CAE-6CBD-3FC9-FC2506231827}"/>
            </a:ext>
          </a:extLst>
        </xdr:cNvPr>
        <xdr:cNvPicPr>
          <a:picLocks noChangeAspect="1"/>
        </xdr:cNvPicPr>
      </xdr:nvPicPr>
      <xdr:blipFill>
        <a:blip xmlns:r="http://schemas.openxmlformats.org/officeDocument/2006/relationships" r:embed="rId1"/>
        <a:stretch>
          <a:fillRect/>
        </a:stretch>
      </xdr:blipFill>
      <xdr:spPr>
        <a:xfrm>
          <a:off x="1047750" y="2914650"/>
          <a:ext cx="6516009" cy="40010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etyofactuaries-my.sharepoint.com/personal/mdulceak_soa_org/Documents/U_Drive/Solutions/0-NEW%20FSA%20Exams/March%202026/INV%20101/INV%20101%200326%20Rubric%20-2.xlsx" TargetMode="External"/><Relationship Id="rId1" Type="http://schemas.openxmlformats.org/officeDocument/2006/relationships/externalLinkPath" Target="INV%20101%200326%20Rubri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ndidate #"/>
      <sheetName val="Question 2(b)"/>
    </sheetNames>
    <sheetDataSet>
      <sheetData sheetId="0" refreshError="1"/>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E36"/>
  <sheetViews>
    <sheetView topLeftCell="A11" workbookViewId="0">
      <selection activeCell="D31" sqref="D31"/>
    </sheetView>
  </sheetViews>
  <sheetFormatPr defaultColWidth="8.88671875" defaultRowHeight="14.4"/>
  <cols>
    <col min="2" max="2" width="6.88671875" bestFit="1" customWidth="1"/>
    <col min="3" max="3" width="12.44140625" customWidth="1"/>
    <col min="4" max="4" width="34.44140625" customWidth="1"/>
    <col min="5" max="5" width="14.44140625" customWidth="1"/>
    <col min="6" max="6" width="18.44140625" customWidth="1"/>
    <col min="7" max="7" width="14" customWidth="1"/>
    <col min="8" max="8" width="12.44140625" customWidth="1"/>
    <col min="9" max="11" width="21.44140625" customWidth="1"/>
    <col min="12" max="12" width="6.44140625" customWidth="1"/>
    <col min="13" max="13" width="12.44140625" customWidth="1"/>
    <col min="14" max="14" width="14.44140625" customWidth="1"/>
    <col min="15" max="15" width="11.44140625" customWidth="1"/>
    <col min="16" max="16" width="13.44140625" customWidth="1"/>
    <col min="17" max="19" width="14.44140625" customWidth="1"/>
    <col min="20" max="21" width="23.44140625" customWidth="1"/>
    <col min="23" max="26" width="13.44140625" customWidth="1"/>
    <col min="27" max="29" width="14.44140625" customWidth="1"/>
    <col min="30" max="31" width="20.88671875" customWidth="1"/>
  </cols>
  <sheetData>
    <row r="2" spans="2:7">
      <c r="C2" s="29" t="s">
        <v>31</v>
      </c>
    </row>
    <row r="3" spans="2:7" s="4" customFormat="1" ht="15.6">
      <c r="C3" s="30"/>
    </row>
    <row r="4" spans="2:7" s="4" customFormat="1" ht="15.6">
      <c r="C4" s="30" t="s">
        <v>32</v>
      </c>
      <c r="G4" s="32">
        <v>350000</v>
      </c>
    </row>
    <row r="5" spans="2:7" s="4" customFormat="1" ht="15.6">
      <c r="C5" s="30" t="s">
        <v>33</v>
      </c>
      <c r="G5" s="32">
        <v>291000</v>
      </c>
    </row>
    <row r="6" spans="2:7" s="4" customFormat="1" ht="15.6">
      <c r="C6" s="30" t="s">
        <v>34</v>
      </c>
      <c r="G6" s="32">
        <v>1389.28</v>
      </c>
    </row>
    <row r="7" spans="2:7" s="4" customFormat="1" ht="15.6">
      <c r="C7" s="30" t="s">
        <v>35</v>
      </c>
      <c r="G7" s="32">
        <v>167</v>
      </c>
    </row>
    <row r="8" spans="2:7" s="4" customFormat="1" ht="15.6">
      <c r="C8" s="30" t="s">
        <v>36</v>
      </c>
      <c r="G8" s="32">
        <v>110</v>
      </c>
    </row>
    <row r="9" spans="2:7" s="4" customFormat="1" ht="15.6">
      <c r="C9" s="30" t="s">
        <v>37</v>
      </c>
      <c r="G9" s="32">
        <v>50</v>
      </c>
    </row>
    <row r="10" spans="2:7" s="4" customFormat="1" ht="15.6">
      <c r="C10" s="30" t="s">
        <v>38</v>
      </c>
      <c r="G10" s="32">
        <v>5600</v>
      </c>
    </row>
    <row r="11" spans="2:7" s="4" customFormat="1" ht="15.6">
      <c r="C11" s="30" t="s">
        <v>39</v>
      </c>
      <c r="D11"/>
      <c r="E11"/>
      <c r="G11" s="32">
        <v>400</v>
      </c>
    </row>
    <row r="12" spans="2:7" s="4" customFormat="1" ht="15.6">
      <c r="D12"/>
      <c r="E12"/>
    </row>
    <row r="13" spans="2:7" s="4" customFormat="1" ht="15.6">
      <c r="C13" s="7"/>
      <c r="E13" s="5"/>
    </row>
    <row r="14" spans="2:7" s="4" customFormat="1" ht="15.6"/>
    <row r="15" spans="2:7" s="4" customFormat="1" ht="15.6">
      <c r="B15" s="6"/>
      <c r="C15" s="23"/>
    </row>
    <row r="16" spans="2:7" s="4" customFormat="1" ht="15.6">
      <c r="B16" s="27" t="s">
        <v>27</v>
      </c>
      <c r="C16"/>
    </row>
    <row r="17" spans="2:31">
      <c r="B17" s="28" t="s">
        <v>48</v>
      </c>
    </row>
    <row r="18" spans="2:31">
      <c r="B18" s="28" t="s">
        <v>46</v>
      </c>
    </row>
    <row r="19" spans="2:31">
      <c r="B19" s="28" t="s">
        <v>47</v>
      </c>
    </row>
    <row r="20" spans="2:31">
      <c r="B20" s="28"/>
    </row>
    <row r="21" spans="2:31">
      <c r="C21" s="2" t="s">
        <v>0</v>
      </c>
      <c r="D21" s="1"/>
      <c r="E21" s="1"/>
      <c r="F21" s="1"/>
      <c r="G21" s="1"/>
      <c r="H21" s="1"/>
      <c r="I21" s="1"/>
      <c r="J21" s="1"/>
      <c r="K21" s="1"/>
      <c r="L21" s="1"/>
      <c r="M21" s="1"/>
      <c r="N21" s="1"/>
    </row>
    <row r="22" spans="2:31" ht="15" thickBot="1"/>
    <row r="23" spans="2:31" ht="15" thickBot="1">
      <c r="C23" t="s">
        <v>28</v>
      </c>
      <c r="E23" s="31">
        <f>G5/G4</f>
        <v>0.83142857142857141</v>
      </c>
    </row>
    <row r="24" spans="2:31" ht="15" thickBot="1">
      <c r="C24" t="s">
        <v>29</v>
      </c>
      <c r="E24" s="31">
        <f>(G6+G7+G8+G9)/G10</f>
        <v>0.30647857142857143</v>
      </c>
    </row>
    <row r="25" spans="2:31" ht="15" thickBot="1">
      <c r="C25" t="s">
        <v>30</v>
      </c>
      <c r="E25" s="31">
        <f>(G6+G7+G8+G9+G11)/G10</f>
        <v>0.37790714285714283</v>
      </c>
    </row>
    <row r="27" spans="2:31">
      <c r="C27" s="2" t="s">
        <v>45</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30" spans="2:31">
      <c r="C30" s="28" t="s">
        <v>44</v>
      </c>
    </row>
    <row r="31" spans="2:31">
      <c r="C31" s="28"/>
    </row>
    <row r="32" spans="2:31">
      <c r="C32" s="28" t="s">
        <v>43</v>
      </c>
    </row>
    <row r="33" spans="3:4">
      <c r="C33" s="28" t="s">
        <v>40</v>
      </c>
    </row>
    <row r="34" spans="3:4">
      <c r="C34" s="28"/>
    </row>
    <row r="35" spans="3:4">
      <c r="C35" s="28" t="s">
        <v>42</v>
      </c>
    </row>
    <row r="36" spans="3:4">
      <c r="D36" t="s">
        <v>41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U391"/>
  <sheetViews>
    <sheetView topLeftCell="A19" zoomScaleNormal="100" workbookViewId="0">
      <selection activeCell="G26" sqref="G26"/>
    </sheetView>
  </sheetViews>
  <sheetFormatPr defaultColWidth="8.88671875" defaultRowHeight="14.4"/>
  <cols>
    <col min="2" max="2" width="6.88671875" bestFit="1" customWidth="1"/>
    <col min="3" max="3" width="12.44140625" customWidth="1"/>
    <col min="4" max="4" width="34.44140625" customWidth="1"/>
    <col min="5" max="5" width="16.88671875" customWidth="1"/>
    <col min="6" max="6" width="18.44140625" customWidth="1"/>
    <col min="7" max="7" width="14" customWidth="1"/>
    <col min="8" max="8" width="12.44140625" customWidth="1"/>
    <col min="9" max="11" width="21.44140625" customWidth="1"/>
    <col min="12" max="12" width="6.44140625" customWidth="1"/>
    <col min="13" max="16" width="13.44140625" customWidth="1"/>
    <col min="17" max="19" width="14.44140625" customWidth="1"/>
    <col min="20" max="21" width="20.88671875" customWidth="1"/>
  </cols>
  <sheetData>
    <row r="3" spans="2:5" s="4" customFormat="1" ht="15.6">
      <c r="C3" s="24" t="s">
        <v>26</v>
      </c>
    </row>
    <row r="4" spans="2:5" s="4" customFormat="1" ht="15.6">
      <c r="C4" s="9"/>
    </row>
    <row r="5" spans="2:5" s="4" customFormat="1" ht="15.6">
      <c r="C5" s="8"/>
    </row>
    <row r="6" spans="2:5" s="4" customFormat="1" ht="15.6">
      <c r="C6" s="7"/>
    </row>
    <row r="7" spans="2:5" s="4" customFormat="1" ht="15.6">
      <c r="D7" s="26" t="s">
        <v>3</v>
      </c>
      <c r="E7" s="25">
        <v>1000000</v>
      </c>
    </row>
    <row r="8" spans="2:5" s="4" customFormat="1" ht="15.6">
      <c r="D8" s="26" t="s">
        <v>24</v>
      </c>
      <c r="E8" s="10">
        <v>360</v>
      </c>
    </row>
    <row r="9" spans="2:5" s="4" customFormat="1" ht="15.6">
      <c r="D9" s="26" t="s">
        <v>25</v>
      </c>
      <c r="E9" s="11">
        <v>0.04</v>
      </c>
    </row>
    <row r="10" spans="2:5" s="4" customFormat="1" ht="15.6">
      <c r="D10" s="26" t="s">
        <v>4</v>
      </c>
      <c r="E10" s="25">
        <v>4774.16</v>
      </c>
    </row>
    <row r="11" spans="2:5" s="4" customFormat="1" ht="15.6">
      <c r="D11"/>
      <c r="E11"/>
    </row>
    <row r="12" spans="2:5" s="4" customFormat="1" ht="15.6">
      <c r="D12"/>
      <c r="E12"/>
    </row>
    <row r="13" spans="2:5" s="4" customFormat="1" ht="15.6">
      <c r="C13" s="7"/>
      <c r="E13" s="5"/>
    </row>
    <row r="14" spans="2:5" s="4" customFormat="1" ht="15.6"/>
    <row r="15" spans="2:5" s="4" customFormat="1" ht="15.6">
      <c r="B15" s="6" t="s">
        <v>1</v>
      </c>
      <c r="C15" s="23" t="s">
        <v>23</v>
      </c>
    </row>
    <row r="16" spans="2:5" s="4" customFormat="1" ht="15.6"/>
    <row r="20" spans="2:21">
      <c r="B20" s="3" t="s">
        <v>2</v>
      </c>
      <c r="C20" t="s">
        <v>18</v>
      </c>
    </row>
    <row r="22" spans="2:21">
      <c r="C22" s="2" t="s">
        <v>0</v>
      </c>
      <c r="D22" s="1"/>
      <c r="E22" s="1"/>
      <c r="F22" s="1"/>
      <c r="G22" s="1"/>
      <c r="H22" s="1"/>
      <c r="I22" s="1"/>
      <c r="J22" s="1"/>
      <c r="K22" s="1"/>
      <c r="L22" s="1"/>
    </row>
    <row r="23" spans="2:21" ht="15" thickBot="1"/>
    <row r="24" spans="2:21" ht="15" thickBot="1">
      <c r="C24" t="s">
        <v>19</v>
      </c>
      <c r="E24" s="21">
        <f>K391</f>
        <v>17.967462883333326</v>
      </c>
    </row>
    <row r="25" spans="2:21" ht="15" thickBot="1">
      <c r="E25" s="21"/>
    </row>
    <row r="26" spans="2:21" ht="15" thickBot="1">
      <c r="C26" t="s">
        <v>22</v>
      </c>
      <c r="E26" s="21">
        <f>U391</f>
        <v>6.5050607633333311</v>
      </c>
    </row>
    <row r="28" spans="2:21">
      <c r="C28" s="2" t="s">
        <v>5</v>
      </c>
      <c r="D28" s="1"/>
      <c r="E28" s="1"/>
      <c r="F28" s="1"/>
      <c r="G28" s="1"/>
      <c r="H28" s="1"/>
      <c r="I28" s="1"/>
      <c r="J28" s="1"/>
      <c r="K28" s="1"/>
      <c r="L28" s="1"/>
      <c r="M28" s="1"/>
      <c r="N28" s="1"/>
      <c r="O28" s="1"/>
      <c r="P28" s="1"/>
      <c r="Q28" s="1"/>
      <c r="R28" s="1"/>
      <c r="S28" s="1"/>
      <c r="T28" s="1"/>
      <c r="U28" s="1"/>
    </row>
    <row r="29" spans="2:21">
      <c r="G29" t="s">
        <v>15</v>
      </c>
      <c r="H29" t="s">
        <v>15</v>
      </c>
      <c r="I29" t="s">
        <v>15</v>
      </c>
      <c r="J29" t="s">
        <v>16</v>
      </c>
      <c r="K29" t="s">
        <v>16</v>
      </c>
      <c r="L29" s="17"/>
      <c r="Q29" t="s">
        <v>15</v>
      </c>
      <c r="R29" t="s">
        <v>15</v>
      </c>
      <c r="S29" t="s">
        <v>15</v>
      </c>
      <c r="T29" t="s">
        <v>16</v>
      </c>
      <c r="U29" t="s">
        <v>16</v>
      </c>
    </row>
    <row r="30" spans="2:21" ht="15" thickBot="1">
      <c r="C30" s="36" t="s">
        <v>17</v>
      </c>
      <c r="D30" s="36"/>
      <c r="E30" s="36"/>
      <c r="F30" s="36"/>
      <c r="G30" s="36"/>
      <c r="H30" s="36"/>
      <c r="I30" s="36"/>
      <c r="J30" s="36"/>
      <c r="K30" s="36"/>
      <c r="L30" s="17"/>
      <c r="M30" s="36" t="s">
        <v>21</v>
      </c>
      <c r="N30" s="36"/>
      <c r="O30" s="36"/>
      <c r="P30" s="36"/>
      <c r="Q30" s="36"/>
      <c r="R30" s="36"/>
      <c r="S30" s="36"/>
      <c r="T30" s="36"/>
      <c r="U30" s="36"/>
    </row>
    <row r="31" spans="2:21" ht="15" thickBot="1">
      <c r="C31" s="12" t="s">
        <v>6</v>
      </c>
      <c r="D31" s="12" t="s">
        <v>7</v>
      </c>
      <c r="E31" s="12" t="s">
        <v>8</v>
      </c>
      <c r="F31" s="12" t="s">
        <v>9</v>
      </c>
      <c r="G31" s="13" t="s">
        <v>10</v>
      </c>
      <c r="H31" s="13" t="s">
        <v>11</v>
      </c>
      <c r="I31" s="16" t="s">
        <v>12</v>
      </c>
      <c r="J31" s="13" t="s">
        <v>13</v>
      </c>
      <c r="K31" s="13" t="s">
        <v>14</v>
      </c>
      <c r="L31" s="17"/>
      <c r="M31" s="12" t="s">
        <v>6</v>
      </c>
      <c r="N31" s="13" t="s">
        <v>7</v>
      </c>
      <c r="O31" s="13" t="s">
        <v>8</v>
      </c>
      <c r="P31" s="13" t="s">
        <v>9</v>
      </c>
      <c r="Q31" s="13" t="s">
        <v>20</v>
      </c>
      <c r="R31" s="13" t="s">
        <v>11</v>
      </c>
      <c r="S31" s="16" t="s">
        <v>12</v>
      </c>
      <c r="T31" s="13" t="s">
        <v>13</v>
      </c>
      <c r="U31" s="13" t="s">
        <v>14</v>
      </c>
    </row>
    <row r="32" spans="2:21" ht="15" thickBot="1">
      <c r="C32" s="12">
        <v>1</v>
      </c>
      <c r="D32" s="14">
        <f>$E$7</f>
        <v>1000000</v>
      </c>
      <c r="E32" s="12">
        <f>ROUND(D32*(1+($E$9/12))-D32,2)</f>
        <v>3333.33</v>
      </c>
      <c r="F32" s="14">
        <f>ROUND(MIN(D32+E32,$E$10-E32),2)</f>
        <v>1440.83</v>
      </c>
      <c r="G32" s="15">
        <v>0</v>
      </c>
      <c r="H32" s="15">
        <f>1-(1-G32)^(1/12)</f>
        <v>0</v>
      </c>
      <c r="I32" s="19">
        <f>ROUND((D32-F32)*H32,2)</f>
        <v>0</v>
      </c>
      <c r="J32" s="20">
        <f>(C32*(F32+I32))/(12*$E$7)</f>
        <v>1.2006916666666667E-4</v>
      </c>
      <c r="K32" s="20">
        <f>SUM(J$32:J32)</f>
        <v>1.2006916666666667E-4</v>
      </c>
      <c r="L32" s="17"/>
      <c r="M32" s="12">
        <v>1</v>
      </c>
      <c r="N32" s="33">
        <f>$E$7</f>
        <v>1000000</v>
      </c>
      <c r="O32" s="33">
        <f>ROUND(N32*(1+($E$9/12))-N32,2)</f>
        <v>3333.33</v>
      </c>
      <c r="P32" s="33">
        <f>ROUND(MIN(N32+O32,$E$10-O32),2)</f>
        <v>1440.83</v>
      </c>
      <c r="Q32" s="22">
        <f>MIN(0.06,0.002*M32)*1.5</f>
        <v>3.0000000000000001E-3</v>
      </c>
      <c r="R32" s="15">
        <f>1-(1-Q32)^(1/12)</f>
        <v>2.5034441029880838E-4</v>
      </c>
      <c r="S32" s="18">
        <f>ROUND((N32-P32)*R32,2)</f>
        <v>249.98</v>
      </c>
      <c r="T32" s="20">
        <f>(M32*(P32+S32))/(12*$E$7)</f>
        <v>1.4090083333333334E-4</v>
      </c>
      <c r="U32" s="20">
        <f>SUM(T$32:T32)</f>
        <v>1.4090083333333334E-4</v>
      </c>
    </row>
    <row r="33" spans="3:21" ht="15" thickBot="1">
      <c r="C33" s="12">
        <v>2</v>
      </c>
      <c r="D33" s="14">
        <f>MAX(D32-F32-I32,0)</f>
        <v>998559.17</v>
      </c>
      <c r="E33" s="12">
        <f t="shared" ref="E33:E96" si="0">ROUND(D33*(1+($E$9/12))-D33,2)</f>
        <v>3328.53</v>
      </c>
      <c r="F33" s="14">
        <f t="shared" ref="F33:F96" si="1">ROUND(MIN(D33+E33,$E$10-E33),2)</f>
        <v>1445.63</v>
      </c>
      <c r="G33" s="15">
        <v>0</v>
      </c>
      <c r="H33" s="15">
        <f t="shared" ref="H33:H96" si="2">1-(1-G33)^(1/12)</f>
        <v>0</v>
      </c>
      <c r="I33" s="19">
        <f t="shared" ref="I33:I96" si="3">ROUND((D33-F33)*H33,2)</f>
        <v>0</v>
      </c>
      <c r="J33" s="20">
        <f t="shared" ref="J33:J96" si="4">(C33*(F33+I33))/(12*$E$7)</f>
        <v>2.4093833333333335E-4</v>
      </c>
      <c r="K33" s="20">
        <f>SUM(J$32:J33)</f>
        <v>3.610075E-4</v>
      </c>
      <c r="L33" s="17"/>
      <c r="M33" s="12">
        <v>2</v>
      </c>
      <c r="N33" s="33">
        <f>MAX(N32-P32-S32,0)</f>
        <v>998309.19000000006</v>
      </c>
      <c r="O33" s="33">
        <f t="shared" ref="O33:O96" si="5">ROUND(N33*(1+($E$9/12))-N33,2)</f>
        <v>3327.7</v>
      </c>
      <c r="P33" s="33">
        <f t="shared" ref="P33:P96" si="6">ROUND(MIN(N33+O33,$E$10-O33),2)</f>
        <v>1446.46</v>
      </c>
      <c r="Q33" s="22">
        <f t="shared" ref="Q33:Q96" si="7">MIN(0.06,0.002*M33)*1.5</f>
        <v>6.0000000000000001E-3</v>
      </c>
      <c r="R33" s="15">
        <f t="shared" ref="R33:R96" si="8">1-(1-Q33)^(1/12)</f>
        <v>5.0138029400215167E-4</v>
      </c>
      <c r="S33" s="18">
        <f t="shared" ref="S33:S96" si="9">ROUND((N33-P33)*R33,2)</f>
        <v>499.81</v>
      </c>
      <c r="T33" s="20">
        <f t="shared" ref="T33:T96" si="10">(M33*(P33+S33))/(12*$E$7)</f>
        <v>3.2437833333333332E-4</v>
      </c>
      <c r="U33" s="20">
        <f>SUM(T$32:T33)</f>
        <v>4.6527916666666666E-4</v>
      </c>
    </row>
    <row r="34" spans="3:21" ht="15" thickBot="1">
      <c r="C34" s="12">
        <v>3</v>
      </c>
      <c r="D34" s="14">
        <f t="shared" ref="D34:D97" si="11">MAX(D33-F33-I33,0)</f>
        <v>997113.54</v>
      </c>
      <c r="E34" s="12">
        <f t="shared" si="0"/>
        <v>3323.71</v>
      </c>
      <c r="F34" s="14">
        <f t="shared" si="1"/>
        <v>1450.45</v>
      </c>
      <c r="G34" s="15">
        <v>0</v>
      </c>
      <c r="H34" s="15">
        <f t="shared" si="2"/>
        <v>0</v>
      </c>
      <c r="I34" s="19">
        <f t="shared" si="3"/>
        <v>0</v>
      </c>
      <c r="J34" s="20">
        <f t="shared" si="4"/>
        <v>3.6261250000000001E-4</v>
      </c>
      <c r="K34" s="20">
        <f>SUM(J$32:J34)</f>
        <v>7.2362000000000001E-4</v>
      </c>
      <c r="L34" s="17"/>
      <c r="M34" s="12">
        <v>3</v>
      </c>
      <c r="N34" s="33">
        <f t="shared" ref="N34:N97" si="12">MAX(N33-P33-S33,0)</f>
        <v>996362.92</v>
      </c>
      <c r="O34" s="33">
        <f t="shared" si="5"/>
        <v>3321.21</v>
      </c>
      <c r="P34" s="33">
        <f t="shared" si="6"/>
        <v>1452.95</v>
      </c>
      <c r="Q34" s="22">
        <f t="shared" si="7"/>
        <v>9.0000000000000011E-3</v>
      </c>
      <c r="R34" s="15">
        <f t="shared" si="8"/>
        <v>7.531116566323881E-4</v>
      </c>
      <c r="S34" s="18">
        <f t="shared" si="9"/>
        <v>749.28</v>
      </c>
      <c r="T34" s="20">
        <f t="shared" si="10"/>
        <v>5.5055750000000008E-4</v>
      </c>
      <c r="U34" s="20">
        <f>SUM(T$32:T34)</f>
        <v>1.0158366666666667E-3</v>
      </c>
    </row>
    <row r="35" spans="3:21" ht="15" thickBot="1">
      <c r="C35" s="12">
        <v>4</v>
      </c>
      <c r="D35" s="14">
        <f t="shared" si="11"/>
        <v>995663.09000000008</v>
      </c>
      <c r="E35" s="12">
        <f t="shared" si="0"/>
        <v>3318.88</v>
      </c>
      <c r="F35" s="14">
        <f t="shared" si="1"/>
        <v>1455.28</v>
      </c>
      <c r="G35" s="15">
        <v>0</v>
      </c>
      <c r="H35" s="15">
        <f t="shared" si="2"/>
        <v>0</v>
      </c>
      <c r="I35" s="19">
        <f t="shared" si="3"/>
        <v>0</v>
      </c>
      <c r="J35" s="20">
        <f t="shared" si="4"/>
        <v>4.8509333333333335E-4</v>
      </c>
      <c r="K35" s="20">
        <f>SUM(J$32:J35)</f>
        <v>1.2087133333333333E-3</v>
      </c>
      <c r="L35" s="17"/>
      <c r="M35" s="12">
        <v>4</v>
      </c>
      <c r="N35" s="33">
        <f t="shared" si="12"/>
        <v>994160.69000000006</v>
      </c>
      <c r="O35" s="33">
        <f t="shared" si="5"/>
        <v>3313.87</v>
      </c>
      <c r="P35" s="33">
        <f t="shared" si="6"/>
        <v>1460.29</v>
      </c>
      <c r="Q35" s="22">
        <f t="shared" si="7"/>
        <v>1.2E-2</v>
      </c>
      <c r="R35" s="15">
        <f t="shared" si="8"/>
        <v>1.0055425391276573E-3</v>
      </c>
      <c r="S35" s="18">
        <f t="shared" si="9"/>
        <v>998.2</v>
      </c>
      <c r="T35" s="20">
        <f t="shared" si="10"/>
        <v>8.194966666666666E-4</v>
      </c>
      <c r="U35" s="20">
        <f>SUM(T$32:T35)</f>
        <v>1.8353333333333333E-3</v>
      </c>
    </row>
    <row r="36" spans="3:21" ht="15" thickBot="1">
      <c r="C36" s="12">
        <v>5</v>
      </c>
      <c r="D36" s="14">
        <f t="shared" si="11"/>
        <v>994207.81</v>
      </c>
      <c r="E36" s="12">
        <f t="shared" si="0"/>
        <v>3314.03</v>
      </c>
      <c r="F36" s="14">
        <f t="shared" si="1"/>
        <v>1460.13</v>
      </c>
      <c r="G36" s="15">
        <v>0</v>
      </c>
      <c r="H36" s="15">
        <f t="shared" si="2"/>
        <v>0</v>
      </c>
      <c r="I36" s="19">
        <f t="shared" si="3"/>
        <v>0</v>
      </c>
      <c r="J36" s="20">
        <f t="shared" si="4"/>
        <v>6.0838750000000001E-4</v>
      </c>
      <c r="K36" s="20">
        <f>SUM(J$32:J36)</f>
        <v>1.8171008333333332E-3</v>
      </c>
      <c r="L36" s="17"/>
      <c r="M36" s="12">
        <v>5</v>
      </c>
      <c r="N36" s="33">
        <f t="shared" si="12"/>
        <v>991702.20000000007</v>
      </c>
      <c r="O36" s="33">
        <f t="shared" si="5"/>
        <v>3305.67</v>
      </c>
      <c r="P36" s="33">
        <f t="shared" si="6"/>
        <v>1468.49</v>
      </c>
      <c r="Q36" s="22">
        <f t="shared" si="7"/>
        <v>1.4999999999999999E-2</v>
      </c>
      <c r="R36" s="15">
        <f t="shared" si="8"/>
        <v>1.2586770182638762E-3</v>
      </c>
      <c r="S36" s="18">
        <f t="shared" si="9"/>
        <v>1246.3800000000001</v>
      </c>
      <c r="T36" s="20">
        <f t="shared" si="10"/>
        <v>1.1311958333333333E-3</v>
      </c>
      <c r="U36" s="20">
        <f>SUM(T$32:T36)</f>
        <v>2.9665291666666664E-3</v>
      </c>
    </row>
    <row r="37" spans="3:21" ht="15" thickBot="1">
      <c r="C37" s="12">
        <v>6</v>
      </c>
      <c r="D37" s="14">
        <f t="shared" si="11"/>
        <v>992747.68</v>
      </c>
      <c r="E37" s="12">
        <f t="shared" si="0"/>
        <v>3309.16</v>
      </c>
      <c r="F37" s="14">
        <f t="shared" si="1"/>
        <v>1465</v>
      </c>
      <c r="G37" s="15">
        <v>0</v>
      </c>
      <c r="H37" s="15">
        <f t="shared" si="2"/>
        <v>0</v>
      </c>
      <c r="I37" s="19">
        <f t="shared" si="3"/>
        <v>0</v>
      </c>
      <c r="J37" s="20">
        <f t="shared" si="4"/>
        <v>7.3249999999999997E-4</v>
      </c>
      <c r="K37" s="20">
        <f>SUM(J$32:J37)</f>
        <v>2.5496008333333333E-3</v>
      </c>
      <c r="L37" s="17"/>
      <c r="M37" s="12">
        <v>6</v>
      </c>
      <c r="N37" s="33">
        <f t="shared" si="12"/>
        <v>988987.33000000007</v>
      </c>
      <c r="O37" s="33">
        <f t="shared" si="5"/>
        <v>3296.62</v>
      </c>
      <c r="P37" s="33">
        <f t="shared" si="6"/>
        <v>1477.54</v>
      </c>
      <c r="Q37" s="22">
        <f t="shared" si="7"/>
        <v>1.8000000000000002E-2</v>
      </c>
      <c r="R37" s="15">
        <f t="shared" si="8"/>
        <v>1.5125192070827298E-3</v>
      </c>
      <c r="S37" s="18">
        <f t="shared" si="9"/>
        <v>1493.63</v>
      </c>
      <c r="T37" s="20">
        <f t="shared" si="10"/>
        <v>1.485585E-3</v>
      </c>
      <c r="U37" s="20">
        <f>SUM(T$32:T37)</f>
        <v>4.4521141666666667E-3</v>
      </c>
    </row>
    <row r="38" spans="3:21" ht="15" thickBot="1">
      <c r="C38" s="12">
        <v>7</v>
      </c>
      <c r="D38" s="14">
        <f t="shared" si="11"/>
        <v>991282.68</v>
      </c>
      <c r="E38" s="12">
        <f t="shared" si="0"/>
        <v>3304.28</v>
      </c>
      <c r="F38" s="14">
        <f t="shared" si="1"/>
        <v>1469.88</v>
      </c>
      <c r="G38" s="15">
        <v>0</v>
      </c>
      <c r="H38" s="15">
        <f t="shared" si="2"/>
        <v>0</v>
      </c>
      <c r="I38" s="19">
        <f t="shared" si="3"/>
        <v>0</v>
      </c>
      <c r="J38" s="20">
        <f t="shared" si="4"/>
        <v>8.5742999999999995E-4</v>
      </c>
      <c r="K38" s="20">
        <f>SUM(J$32:J38)</f>
        <v>3.407030833333333E-3</v>
      </c>
      <c r="L38" s="17"/>
      <c r="M38" s="12">
        <v>7</v>
      </c>
      <c r="N38" s="33">
        <f t="shared" si="12"/>
        <v>986016.16</v>
      </c>
      <c r="O38" s="33">
        <f t="shared" si="5"/>
        <v>3286.72</v>
      </c>
      <c r="P38" s="33">
        <f t="shared" si="6"/>
        <v>1487.44</v>
      </c>
      <c r="Q38" s="22">
        <f t="shared" si="7"/>
        <v>2.1000000000000001E-2</v>
      </c>
      <c r="R38" s="15">
        <f t="shared" si="8"/>
        <v>1.7670732553261015E-3</v>
      </c>
      <c r="S38" s="18">
        <f t="shared" si="9"/>
        <v>1739.73</v>
      </c>
      <c r="T38" s="20">
        <f t="shared" si="10"/>
        <v>1.8825158333333335E-3</v>
      </c>
      <c r="U38" s="20">
        <f>SUM(T$32:T38)</f>
        <v>6.3346299999999999E-3</v>
      </c>
    </row>
    <row r="39" spans="3:21" ht="15" thickBot="1">
      <c r="C39" s="12">
        <v>8</v>
      </c>
      <c r="D39" s="14">
        <f t="shared" si="11"/>
        <v>989812.8</v>
      </c>
      <c r="E39" s="12">
        <f t="shared" si="0"/>
        <v>3299.38</v>
      </c>
      <c r="F39" s="14">
        <f t="shared" si="1"/>
        <v>1474.78</v>
      </c>
      <c r="G39" s="15">
        <v>0</v>
      </c>
      <c r="H39" s="15">
        <f t="shared" si="2"/>
        <v>0</v>
      </c>
      <c r="I39" s="19">
        <f t="shared" si="3"/>
        <v>0</v>
      </c>
      <c r="J39" s="20">
        <f t="shared" si="4"/>
        <v>9.8318666666666658E-4</v>
      </c>
      <c r="K39" s="20">
        <f>SUM(J$32:J39)</f>
        <v>4.3902174999999998E-3</v>
      </c>
      <c r="L39" s="17"/>
      <c r="M39" s="12">
        <v>8</v>
      </c>
      <c r="N39" s="33">
        <f t="shared" si="12"/>
        <v>982788.99000000011</v>
      </c>
      <c r="O39" s="33">
        <f t="shared" si="5"/>
        <v>3275.96</v>
      </c>
      <c r="P39" s="33">
        <f t="shared" si="6"/>
        <v>1498.2</v>
      </c>
      <c r="Q39" s="22">
        <f t="shared" si="7"/>
        <v>2.4E-2</v>
      </c>
      <c r="R39" s="15">
        <f t="shared" si="8"/>
        <v>2.0223433498771648E-3</v>
      </c>
      <c r="S39" s="18">
        <f t="shared" si="9"/>
        <v>1984.51</v>
      </c>
      <c r="T39" s="20">
        <f t="shared" si="10"/>
        <v>2.3218066666666668E-3</v>
      </c>
      <c r="U39" s="20">
        <f>SUM(T$32:T39)</f>
        <v>8.6564366666666663E-3</v>
      </c>
    </row>
    <row r="40" spans="3:21" ht="15" thickBot="1">
      <c r="C40" s="12">
        <v>9</v>
      </c>
      <c r="D40" s="14">
        <f t="shared" si="11"/>
        <v>988338.02</v>
      </c>
      <c r="E40" s="12">
        <f t="shared" si="0"/>
        <v>3294.46</v>
      </c>
      <c r="F40" s="14">
        <f t="shared" si="1"/>
        <v>1479.7</v>
      </c>
      <c r="G40" s="15">
        <v>0</v>
      </c>
      <c r="H40" s="15">
        <f t="shared" si="2"/>
        <v>0</v>
      </c>
      <c r="I40" s="19">
        <f t="shared" si="3"/>
        <v>0</v>
      </c>
      <c r="J40" s="20">
        <f t="shared" si="4"/>
        <v>1.1097750000000001E-3</v>
      </c>
      <c r="K40" s="20">
        <f>SUM(J$32:J40)</f>
        <v>5.4999925000000002E-3</v>
      </c>
      <c r="L40" s="17"/>
      <c r="M40" s="12">
        <v>9</v>
      </c>
      <c r="N40" s="33">
        <f t="shared" si="12"/>
        <v>979306.28000000014</v>
      </c>
      <c r="O40" s="33">
        <f t="shared" si="5"/>
        <v>3264.35</v>
      </c>
      <c r="P40" s="33">
        <f t="shared" si="6"/>
        <v>1509.81</v>
      </c>
      <c r="Q40" s="22">
        <f t="shared" si="7"/>
        <v>2.7000000000000003E-2</v>
      </c>
      <c r="R40" s="15">
        <f t="shared" si="8"/>
        <v>2.2783337152086913E-3</v>
      </c>
      <c r="S40" s="18">
        <f t="shared" si="9"/>
        <v>2227.75</v>
      </c>
      <c r="T40" s="20">
        <f t="shared" si="10"/>
        <v>2.8031700000000002E-3</v>
      </c>
      <c r="U40" s="20">
        <f>SUM(T$32:T40)</f>
        <v>1.1459606666666667E-2</v>
      </c>
    </row>
    <row r="41" spans="3:21" ht="15" thickBot="1">
      <c r="C41" s="12">
        <v>10</v>
      </c>
      <c r="D41" s="14">
        <f t="shared" si="11"/>
        <v>986858.32000000007</v>
      </c>
      <c r="E41" s="12">
        <f t="shared" si="0"/>
        <v>3289.53</v>
      </c>
      <c r="F41" s="14">
        <f t="shared" si="1"/>
        <v>1484.63</v>
      </c>
      <c r="G41" s="15">
        <v>0</v>
      </c>
      <c r="H41" s="15">
        <f t="shared" si="2"/>
        <v>0</v>
      </c>
      <c r="I41" s="19">
        <f t="shared" si="3"/>
        <v>0</v>
      </c>
      <c r="J41" s="20">
        <f t="shared" si="4"/>
        <v>1.2371916666666669E-3</v>
      </c>
      <c r="K41" s="20">
        <f>SUM(J$32:J41)</f>
        <v>6.7371841666666668E-3</v>
      </c>
      <c r="L41" s="17"/>
      <c r="M41" s="12">
        <v>10</v>
      </c>
      <c r="N41" s="33">
        <f t="shared" si="12"/>
        <v>975568.72000000009</v>
      </c>
      <c r="O41" s="33">
        <f t="shared" si="5"/>
        <v>3251.9</v>
      </c>
      <c r="P41" s="33">
        <f t="shared" si="6"/>
        <v>1522.26</v>
      </c>
      <c r="Q41" s="22">
        <f t="shared" si="7"/>
        <v>0.03</v>
      </c>
      <c r="R41" s="15">
        <f t="shared" si="8"/>
        <v>2.5350486138366879E-3</v>
      </c>
      <c r="S41" s="18">
        <f t="shared" si="9"/>
        <v>2469.2600000000002</v>
      </c>
      <c r="T41" s="20">
        <f t="shared" si="10"/>
        <v>3.3262666666666672E-3</v>
      </c>
      <c r="U41" s="20">
        <f>SUM(T$32:T41)</f>
        <v>1.4785873333333335E-2</v>
      </c>
    </row>
    <row r="42" spans="3:21" ht="15" thickBot="1">
      <c r="C42" s="12">
        <v>11</v>
      </c>
      <c r="D42" s="14">
        <f t="shared" si="11"/>
        <v>985373.69000000006</v>
      </c>
      <c r="E42" s="12">
        <f t="shared" si="0"/>
        <v>3284.58</v>
      </c>
      <c r="F42" s="14">
        <f t="shared" si="1"/>
        <v>1489.58</v>
      </c>
      <c r="G42" s="15">
        <v>0</v>
      </c>
      <c r="H42" s="15">
        <f t="shared" si="2"/>
        <v>0</v>
      </c>
      <c r="I42" s="19">
        <f t="shared" si="3"/>
        <v>0</v>
      </c>
      <c r="J42" s="20">
        <f t="shared" si="4"/>
        <v>1.3654483333333332E-3</v>
      </c>
      <c r="K42" s="20">
        <f>SUM(J$32:J42)</f>
        <v>8.1026325E-3</v>
      </c>
      <c r="L42" s="17"/>
      <c r="M42" s="12">
        <v>11</v>
      </c>
      <c r="N42" s="33">
        <f t="shared" si="12"/>
        <v>971577.20000000007</v>
      </c>
      <c r="O42" s="33">
        <f t="shared" si="5"/>
        <v>3238.59</v>
      </c>
      <c r="P42" s="33">
        <f t="shared" si="6"/>
        <v>1535.57</v>
      </c>
      <c r="Q42" s="22">
        <f t="shared" si="7"/>
        <v>3.3000000000000002E-2</v>
      </c>
      <c r="R42" s="15">
        <f t="shared" si="8"/>
        <v>2.7924923467828044E-3</v>
      </c>
      <c r="S42" s="18">
        <f t="shared" si="9"/>
        <v>2708.83</v>
      </c>
      <c r="T42" s="20">
        <f t="shared" si="10"/>
        <v>3.8906999999999995E-3</v>
      </c>
      <c r="U42" s="20">
        <f>SUM(T$32:T42)</f>
        <v>1.8676573333333335E-2</v>
      </c>
    </row>
    <row r="43" spans="3:21" ht="15" thickBot="1">
      <c r="C43" s="12">
        <v>12</v>
      </c>
      <c r="D43" s="14">
        <f t="shared" si="11"/>
        <v>983884.1100000001</v>
      </c>
      <c r="E43" s="12">
        <f t="shared" si="0"/>
        <v>3279.61</v>
      </c>
      <c r="F43" s="14">
        <f t="shared" si="1"/>
        <v>1494.55</v>
      </c>
      <c r="G43" s="15">
        <v>0</v>
      </c>
      <c r="H43" s="15">
        <f t="shared" si="2"/>
        <v>0</v>
      </c>
      <c r="I43" s="19">
        <f t="shared" si="3"/>
        <v>0</v>
      </c>
      <c r="J43" s="20">
        <f t="shared" si="4"/>
        <v>1.4945499999999999E-3</v>
      </c>
      <c r="K43" s="20">
        <f>SUM(J$32:J43)</f>
        <v>9.597182499999999E-3</v>
      </c>
      <c r="L43" s="17"/>
      <c r="M43" s="12">
        <v>12</v>
      </c>
      <c r="N43" s="33">
        <f t="shared" si="12"/>
        <v>967332.80000000016</v>
      </c>
      <c r="O43" s="33">
        <f t="shared" si="5"/>
        <v>3224.44</v>
      </c>
      <c r="P43" s="33">
        <f t="shared" si="6"/>
        <v>1549.72</v>
      </c>
      <c r="Q43" s="22">
        <f t="shared" si="7"/>
        <v>3.6000000000000004E-2</v>
      </c>
      <c r="R43" s="15">
        <f t="shared" si="8"/>
        <v>3.0506692540422931E-3</v>
      </c>
      <c r="S43" s="18">
        <f t="shared" si="9"/>
        <v>2946.28</v>
      </c>
      <c r="T43" s="20">
        <f t="shared" si="10"/>
        <v>4.496E-3</v>
      </c>
      <c r="U43" s="20">
        <f>SUM(T$32:T43)</f>
        <v>2.3172573333333335E-2</v>
      </c>
    </row>
    <row r="44" spans="3:21" ht="15" thickBot="1">
      <c r="C44" s="12">
        <v>13</v>
      </c>
      <c r="D44" s="14">
        <f t="shared" si="11"/>
        <v>982389.56</v>
      </c>
      <c r="E44" s="12">
        <f t="shared" si="0"/>
        <v>3274.63</v>
      </c>
      <c r="F44" s="14">
        <f t="shared" si="1"/>
        <v>1499.53</v>
      </c>
      <c r="G44" s="15">
        <v>0</v>
      </c>
      <c r="H44" s="15">
        <f t="shared" si="2"/>
        <v>0</v>
      </c>
      <c r="I44" s="19">
        <f t="shared" si="3"/>
        <v>0</v>
      </c>
      <c r="J44" s="20">
        <f t="shared" si="4"/>
        <v>1.6244908333333332E-3</v>
      </c>
      <c r="K44" s="20">
        <f>SUM(J$32:J44)</f>
        <v>1.1221673333333333E-2</v>
      </c>
      <c r="L44" s="17"/>
      <c r="M44" s="12">
        <v>13</v>
      </c>
      <c r="N44" s="33">
        <f t="shared" si="12"/>
        <v>962836.80000000016</v>
      </c>
      <c r="O44" s="33">
        <f t="shared" si="5"/>
        <v>3209.46</v>
      </c>
      <c r="P44" s="33">
        <f t="shared" si="6"/>
        <v>1564.7</v>
      </c>
      <c r="Q44" s="22">
        <f t="shared" si="7"/>
        <v>3.9000000000000007E-2</v>
      </c>
      <c r="R44" s="15">
        <f t="shared" si="8"/>
        <v>3.3095837150599605E-3</v>
      </c>
      <c r="S44" s="18">
        <f t="shared" si="9"/>
        <v>3181.41</v>
      </c>
      <c r="T44" s="20">
        <f t="shared" si="10"/>
        <v>5.1416191666666658E-3</v>
      </c>
      <c r="U44" s="20">
        <f>SUM(T$32:T44)</f>
        <v>2.8314192500000002E-2</v>
      </c>
    </row>
    <row r="45" spans="3:21" ht="15" thickBot="1">
      <c r="C45" s="12">
        <v>14</v>
      </c>
      <c r="D45" s="14">
        <f t="shared" si="11"/>
        <v>980890.03</v>
      </c>
      <c r="E45" s="12">
        <f t="shared" si="0"/>
        <v>3269.63</v>
      </c>
      <c r="F45" s="14">
        <f t="shared" si="1"/>
        <v>1504.53</v>
      </c>
      <c r="G45" s="15">
        <v>0</v>
      </c>
      <c r="H45" s="15">
        <f t="shared" si="2"/>
        <v>0</v>
      </c>
      <c r="I45" s="19">
        <f t="shared" si="3"/>
        <v>0</v>
      </c>
      <c r="J45" s="20">
        <f t="shared" si="4"/>
        <v>1.7552849999999999E-3</v>
      </c>
      <c r="K45" s="20">
        <f>SUM(J$32:J45)</f>
        <v>1.2976958333333333E-2</v>
      </c>
      <c r="L45" s="17"/>
      <c r="M45" s="12">
        <v>14</v>
      </c>
      <c r="N45" s="33">
        <f t="shared" si="12"/>
        <v>958090.69000000018</v>
      </c>
      <c r="O45" s="33">
        <f t="shared" si="5"/>
        <v>3193.64</v>
      </c>
      <c r="P45" s="33">
        <f t="shared" si="6"/>
        <v>1580.52</v>
      </c>
      <c r="Q45" s="22">
        <f t="shared" si="7"/>
        <v>4.2000000000000003E-2</v>
      </c>
      <c r="R45" s="15">
        <f t="shared" si="8"/>
        <v>3.5692401492131154E-3</v>
      </c>
      <c r="S45" s="18">
        <f t="shared" si="9"/>
        <v>3414.01</v>
      </c>
      <c r="T45" s="20">
        <f t="shared" si="10"/>
        <v>5.8269516666666675E-3</v>
      </c>
      <c r="U45" s="20">
        <f>SUM(T$32:T45)</f>
        <v>3.4141144166666672E-2</v>
      </c>
    </row>
    <row r="46" spans="3:21" ht="15" thickBot="1">
      <c r="C46" s="12">
        <v>15</v>
      </c>
      <c r="D46" s="14">
        <f t="shared" si="11"/>
        <v>979385.5</v>
      </c>
      <c r="E46" s="12">
        <f t="shared" si="0"/>
        <v>3264.62</v>
      </c>
      <c r="F46" s="14">
        <f t="shared" si="1"/>
        <v>1509.54</v>
      </c>
      <c r="G46" s="15">
        <v>0</v>
      </c>
      <c r="H46" s="15">
        <f t="shared" si="2"/>
        <v>0</v>
      </c>
      <c r="I46" s="19">
        <f t="shared" si="3"/>
        <v>0</v>
      </c>
      <c r="J46" s="20">
        <f t="shared" si="4"/>
        <v>1.8869249999999998E-3</v>
      </c>
      <c r="K46" s="20">
        <f>SUM(J$32:J46)</f>
        <v>1.4863883333333333E-2</v>
      </c>
      <c r="L46" s="17"/>
      <c r="M46" s="12">
        <v>15</v>
      </c>
      <c r="N46" s="33">
        <f t="shared" si="12"/>
        <v>953096.16000000015</v>
      </c>
      <c r="O46" s="33">
        <f t="shared" si="5"/>
        <v>3176.99</v>
      </c>
      <c r="P46" s="33">
        <f t="shared" si="6"/>
        <v>1597.17</v>
      </c>
      <c r="Q46" s="22">
        <f t="shared" si="7"/>
        <v>4.4999999999999998E-2</v>
      </c>
      <c r="R46" s="15">
        <f t="shared" si="8"/>
        <v>3.8296430163020645E-3</v>
      </c>
      <c r="S46" s="18">
        <f t="shared" si="9"/>
        <v>3643.9</v>
      </c>
      <c r="T46" s="20">
        <f t="shared" si="10"/>
        <v>6.5513374999999988E-3</v>
      </c>
      <c r="U46" s="20">
        <f>SUM(T$32:T46)</f>
        <v>4.0692481666666669E-2</v>
      </c>
    </row>
    <row r="47" spans="3:21" ht="15" thickBot="1">
      <c r="C47" s="12">
        <v>16</v>
      </c>
      <c r="D47" s="14">
        <f t="shared" si="11"/>
        <v>977875.96</v>
      </c>
      <c r="E47" s="12">
        <f t="shared" si="0"/>
        <v>3259.59</v>
      </c>
      <c r="F47" s="14">
        <f t="shared" si="1"/>
        <v>1514.57</v>
      </c>
      <c r="G47" s="15">
        <v>0</v>
      </c>
      <c r="H47" s="15">
        <f t="shared" si="2"/>
        <v>0</v>
      </c>
      <c r="I47" s="19">
        <f t="shared" si="3"/>
        <v>0</v>
      </c>
      <c r="J47" s="20">
        <f t="shared" si="4"/>
        <v>2.0194266666666667E-3</v>
      </c>
      <c r="K47" s="20">
        <f>SUM(J$32:J47)</f>
        <v>1.6883309999999999E-2</v>
      </c>
      <c r="L47" s="17"/>
      <c r="M47" s="12">
        <v>16</v>
      </c>
      <c r="N47" s="33">
        <f t="shared" si="12"/>
        <v>947855.09000000008</v>
      </c>
      <c r="O47" s="33">
        <f t="shared" si="5"/>
        <v>3159.52</v>
      </c>
      <c r="P47" s="33">
        <f t="shared" si="6"/>
        <v>1614.64</v>
      </c>
      <c r="Q47" s="22">
        <f t="shared" si="7"/>
        <v>4.8000000000000001E-2</v>
      </c>
      <c r="R47" s="15">
        <f t="shared" si="8"/>
        <v>4.0907968170484921E-3</v>
      </c>
      <c r="S47" s="18">
        <f t="shared" si="9"/>
        <v>3870.88</v>
      </c>
      <c r="T47" s="20">
        <f t="shared" si="10"/>
        <v>7.3140266666666676E-3</v>
      </c>
      <c r="U47" s="20">
        <f>SUM(T$32:T47)</f>
        <v>4.8006508333333336E-2</v>
      </c>
    </row>
    <row r="48" spans="3:21" ht="15" thickBot="1">
      <c r="C48" s="12">
        <v>17</v>
      </c>
      <c r="D48" s="14">
        <f t="shared" si="11"/>
        <v>976361.39</v>
      </c>
      <c r="E48" s="12">
        <f t="shared" si="0"/>
        <v>3254.54</v>
      </c>
      <c r="F48" s="14">
        <f t="shared" si="1"/>
        <v>1519.62</v>
      </c>
      <c r="G48" s="15">
        <v>0</v>
      </c>
      <c r="H48" s="15">
        <f t="shared" si="2"/>
        <v>0</v>
      </c>
      <c r="I48" s="19">
        <f t="shared" si="3"/>
        <v>0</v>
      </c>
      <c r="J48" s="20">
        <f t="shared" si="4"/>
        <v>2.1527949999999999E-3</v>
      </c>
      <c r="K48" s="20">
        <f>SUM(J$32:J48)</f>
        <v>1.9036104999999998E-2</v>
      </c>
      <c r="L48" s="17"/>
      <c r="M48" s="12">
        <v>17</v>
      </c>
      <c r="N48" s="33">
        <f t="shared" si="12"/>
        <v>942369.57000000007</v>
      </c>
      <c r="O48" s="33">
        <f t="shared" si="5"/>
        <v>3141.23</v>
      </c>
      <c r="P48" s="33">
        <f t="shared" si="6"/>
        <v>1632.93</v>
      </c>
      <c r="Q48" s="22">
        <f t="shared" si="7"/>
        <v>5.1000000000000004E-2</v>
      </c>
      <c r="R48" s="15">
        <f t="shared" si="8"/>
        <v>4.3527060936007222E-3</v>
      </c>
      <c r="S48" s="18">
        <f t="shared" si="9"/>
        <v>4094.75</v>
      </c>
      <c r="T48" s="20">
        <f t="shared" si="10"/>
        <v>8.1142133333333335E-3</v>
      </c>
      <c r="U48" s="20">
        <f>SUM(T$32:T48)</f>
        <v>5.6120721666666672E-2</v>
      </c>
    </row>
    <row r="49" spans="3:21" ht="15" thickBot="1">
      <c r="C49" s="12">
        <v>18</v>
      </c>
      <c r="D49" s="14">
        <f t="shared" si="11"/>
        <v>974841.77</v>
      </c>
      <c r="E49" s="12">
        <f t="shared" si="0"/>
        <v>3249.47</v>
      </c>
      <c r="F49" s="14">
        <f t="shared" si="1"/>
        <v>1524.69</v>
      </c>
      <c r="G49" s="15">
        <v>0</v>
      </c>
      <c r="H49" s="15">
        <f t="shared" si="2"/>
        <v>0</v>
      </c>
      <c r="I49" s="19">
        <f t="shared" si="3"/>
        <v>0</v>
      </c>
      <c r="J49" s="20">
        <f t="shared" si="4"/>
        <v>2.2870350000000002E-3</v>
      </c>
      <c r="K49" s="20">
        <f>SUM(J$32:J49)</f>
        <v>2.1323139999999997E-2</v>
      </c>
      <c r="L49" s="17"/>
      <c r="M49" s="12">
        <v>18</v>
      </c>
      <c r="N49" s="33">
        <f t="shared" si="12"/>
        <v>936641.89</v>
      </c>
      <c r="O49" s="33">
        <f t="shared" si="5"/>
        <v>3122.14</v>
      </c>
      <c r="P49" s="33">
        <f t="shared" si="6"/>
        <v>1652.02</v>
      </c>
      <c r="Q49" s="22">
        <f t="shared" si="7"/>
        <v>5.4000000000000006E-2</v>
      </c>
      <c r="R49" s="15">
        <f t="shared" si="8"/>
        <v>4.6153754300476413E-3</v>
      </c>
      <c r="S49" s="18">
        <f t="shared" si="9"/>
        <v>4315.33</v>
      </c>
      <c r="T49" s="20">
        <f t="shared" si="10"/>
        <v>8.9510249999999996E-3</v>
      </c>
      <c r="U49" s="20">
        <f>SUM(T$32:T49)</f>
        <v>6.5071746666666666E-2</v>
      </c>
    </row>
    <row r="50" spans="3:21" ht="15" thickBot="1">
      <c r="C50" s="12">
        <v>19</v>
      </c>
      <c r="D50" s="14">
        <f t="shared" si="11"/>
        <v>973317.08000000007</v>
      </c>
      <c r="E50" s="12">
        <f t="shared" si="0"/>
        <v>3244.39</v>
      </c>
      <c r="F50" s="14">
        <f t="shared" si="1"/>
        <v>1529.77</v>
      </c>
      <c r="G50" s="15">
        <v>0</v>
      </c>
      <c r="H50" s="15">
        <f t="shared" si="2"/>
        <v>0</v>
      </c>
      <c r="I50" s="19">
        <f t="shared" si="3"/>
        <v>0</v>
      </c>
      <c r="J50" s="20">
        <f t="shared" si="4"/>
        <v>2.4221358333333335E-3</v>
      </c>
      <c r="K50" s="20">
        <f>SUM(J$32:J50)</f>
        <v>2.3745275833333329E-2</v>
      </c>
      <c r="L50" s="17"/>
      <c r="M50" s="12">
        <v>19</v>
      </c>
      <c r="N50" s="33">
        <f t="shared" si="12"/>
        <v>930674.54</v>
      </c>
      <c r="O50" s="33">
        <f t="shared" si="5"/>
        <v>3102.25</v>
      </c>
      <c r="P50" s="33">
        <f t="shared" si="6"/>
        <v>1671.91</v>
      </c>
      <c r="Q50" s="22">
        <f t="shared" si="7"/>
        <v>5.6999999999999995E-2</v>
      </c>
      <c r="R50" s="15">
        <f t="shared" si="8"/>
        <v>4.8788094529406134E-3</v>
      </c>
      <c r="S50" s="18">
        <f t="shared" si="9"/>
        <v>4532.43</v>
      </c>
      <c r="T50" s="20">
        <f t="shared" si="10"/>
        <v>9.8235383333333346E-3</v>
      </c>
      <c r="U50" s="20">
        <f>SUM(T$32:T50)</f>
        <v>7.4895285000000006E-2</v>
      </c>
    </row>
    <row r="51" spans="3:21" ht="15" thickBot="1">
      <c r="C51" s="12">
        <v>20</v>
      </c>
      <c r="D51" s="14">
        <f t="shared" si="11"/>
        <v>971787.31</v>
      </c>
      <c r="E51" s="12">
        <f t="shared" si="0"/>
        <v>3239.29</v>
      </c>
      <c r="F51" s="14">
        <f t="shared" si="1"/>
        <v>1534.87</v>
      </c>
      <c r="G51" s="15">
        <v>0</v>
      </c>
      <c r="H51" s="15">
        <f t="shared" si="2"/>
        <v>0</v>
      </c>
      <c r="I51" s="19">
        <f t="shared" si="3"/>
        <v>0</v>
      </c>
      <c r="J51" s="20">
        <f t="shared" si="4"/>
        <v>2.5581166666666664E-3</v>
      </c>
      <c r="K51" s="20">
        <f>SUM(J$32:J51)</f>
        <v>2.6303392499999995E-2</v>
      </c>
      <c r="L51" s="17"/>
      <c r="M51" s="12">
        <v>20</v>
      </c>
      <c r="N51" s="33">
        <f t="shared" si="12"/>
        <v>924470.2</v>
      </c>
      <c r="O51" s="33">
        <f t="shared" si="5"/>
        <v>3081.57</v>
      </c>
      <c r="P51" s="33">
        <f t="shared" si="6"/>
        <v>1692.59</v>
      </c>
      <c r="Q51" s="22">
        <f t="shared" si="7"/>
        <v>0.06</v>
      </c>
      <c r="R51" s="15">
        <f t="shared" si="8"/>
        <v>5.1430128318229462E-3</v>
      </c>
      <c r="S51" s="18">
        <f t="shared" si="9"/>
        <v>4745.8599999999997</v>
      </c>
      <c r="T51" s="20">
        <f t="shared" si="10"/>
        <v>1.0730750000000001E-2</v>
      </c>
      <c r="U51" s="20">
        <f>SUM(T$32:T51)</f>
        <v>8.5626035000000003E-2</v>
      </c>
    </row>
    <row r="52" spans="3:21" ht="15" thickBot="1">
      <c r="C52" s="12">
        <v>21</v>
      </c>
      <c r="D52" s="14">
        <f t="shared" si="11"/>
        <v>970252.44000000006</v>
      </c>
      <c r="E52" s="12">
        <f t="shared" si="0"/>
        <v>3234.17</v>
      </c>
      <c r="F52" s="14">
        <f t="shared" si="1"/>
        <v>1539.99</v>
      </c>
      <c r="G52" s="15">
        <v>0</v>
      </c>
      <c r="H52" s="15">
        <f t="shared" si="2"/>
        <v>0</v>
      </c>
      <c r="I52" s="19">
        <f t="shared" si="3"/>
        <v>0</v>
      </c>
      <c r="J52" s="20">
        <f t="shared" si="4"/>
        <v>2.6949825E-3</v>
      </c>
      <c r="K52" s="20">
        <f>SUM(J$32:J52)</f>
        <v>2.8998374999999993E-2</v>
      </c>
      <c r="L52" s="17"/>
      <c r="M52" s="12">
        <v>21</v>
      </c>
      <c r="N52" s="33">
        <f t="shared" si="12"/>
        <v>918031.75</v>
      </c>
      <c r="O52" s="33">
        <f t="shared" si="5"/>
        <v>3060.11</v>
      </c>
      <c r="P52" s="33">
        <f t="shared" si="6"/>
        <v>1714.05</v>
      </c>
      <c r="Q52" s="22">
        <f t="shared" si="7"/>
        <v>6.3E-2</v>
      </c>
      <c r="R52" s="15">
        <f t="shared" si="8"/>
        <v>5.4079902797683488E-3</v>
      </c>
      <c r="S52" s="18">
        <f t="shared" si="9"/>
        <v>4955.4399999999996</v>
      </c>
      <c r="T52" s="20">
        <f t="shared" si="10"/>
        <v>1.16716075E-2</v>
      </c>
      <c r="U52" s="20">
        <f>SUM(T$32:T52)</f>
        <v>9.7297642500000003E-2</v>
      </c>
    </row>
    <row r="53" spans="3:21" ht="15" thickBot="1">
      <c r="C53" s="12">
        <v>22</v>
      </c>
      <c r="D53" s="14">
        <f t="shared" si="11"/>
        <v>968712.45000000007</v>
      </c>
      <c r="E53" s="12">
        <f t="shared" si="0"/>
        <v>3229.04</v>
      </c>
      <c r="F53" s="14">
        <f t="shared" si="1"/>
        <v>1545.12</v>
      </c>
      <c r="G53" s="15">
        <v>0</v>
      </c>
      <c r="H53" s="15">
        <f t="shared" si="2"/>
        <v>0</v>
      </c>
      <c r="I53" s="19">
        <f t="shared" si="3"/>
        <v>0</v>
      </c>
      <c r="J53" s="20">
        <f t="shared" si="4"/>
        <v>2.8327199999999999E-3</v>
      </c>
      <c r="K53" s="20">
        <f>SUM(J$32:J53)</f>
        <v>3.183109499999999E-2</v>
      </c>
      <c r="L53" s="17"/>
      <c r="M53" s="12">
        <v>22</v>
      </c>
      <c r="N53" s="33">
        <f t="shared" si="12"/>
        <v>911362.26</v>
      </c>
      <c r="O53" s="33">
        <f t="shared" si="5"/>
        <v>3037.87</v>
      </c>
      <c r="P53" s="33">
        <f t="shared" si="6"/>
        <v>1736.29</v>
      </c>
      <c r="Q53" s="22">
        <f t="shared" si="7"/>
        <v>6.6000000000000003E-2</v>
      </c>
      <c r="R53" s="15">
        <f t="shared" si="8"/>
        <v>5.6737465539274945E-3</v>
      </c>
      <c r="S53" s="18">
        <f t="shared" si="9"/>
        <v>5160.99</v>
      </c>
      <c r="T53" s="20">
        <f t="shared" si="10"/>
        <v>1.2645013333333333E-2</v>
      </c>
      <c r="U53" s="20">
        <f>SUM(T$32:T53)</f>
        <v>0.10994265583333333</v>
      </c>
    </row>
    <row r="54" spans="3:21" ht="15" thickBot="1">
      <c r="C54" s="12">
        <v>23</v>
      </c>
      <c r="D54" s="14">
        <f t="shared" si="11"/>
        <v>967167.33000000007</v>
      </c>
      <c r="E54" s="12">
        <f t="shared" si="0"/>
        <v>3223.89</v>
      </c>
      <c r="F54" s="14">
        <f t="shared" si="1"/>
        <v>1550.27</v>
      </c>
      <c r="G54" s="15">
        <v>0</v>
      </c>
      <c r="H54" s="15">
        <f t="shared" si="2"/>
        <v>0</v>
      </c>
      <c r="I54" s="19">
        <f t="shared" si="3"/>
        <v>0</v>
      </c>
      <c r="J54" s="20">
        <f t="shared" si="4"/>
        <v>2.9713508333333331E-3</v>
      </c>
      <c r="K54" s="20">
        <f>SUM(J$32:J54)</f>
        <v>3.480244583333332E-2</v>
      </c>
      <c r="L54" s="17"/>
      <c r="M54" s="12">
        <v>23</v>
      </c>
      <c r="N54" s="33">
        <f t="shared" si="12"/>
        <v>904464.98</v>
      </c>
      <c r="O54" s="33">
        <f t="shared" si="5"/>
        <v>3014.88</v>
      </c>
      <c r="P54" s="33">
        <f t="shared" si="6"/>
        <v>1759.28</v>
      </c>
      <c r="Q54" s="22">
        <f t="shared" si="7"/>
        <v>6.9000000000000006E-2</v>
      </c>
      <c r="R54" s="15">
        <f t="shared" si="8"/>
        <v>5.9402864560834656E-3</v>
      </c>
      <c r="S54" s="18">
        <f t="shared" si="9"/>
        <v>5362.33</v>
      </c>
      <c r="T54" s="20">
        <f t="shared" si="10"/>
        <v>1.3649752499999999E-2</v>
      </c>
      <c r="U54" s="20">
        <f>SUM(T$32:T54)</f>
        <v>0.12359240833333333</v>
      </c>
    </row>
    <row r="55" spans="3:21" ht="15" thickBot="1">
      <c r="C55" s="12">
        <v>24</v>
      </c>
      <c r="D55" s="14">
        <f t="shared" si="11"/>
        <v>965617.06</v>
      </c>
      <c r="E55" s="12">
        <f t="shared" si="0"/>
        <v>3218.72</v>
      </c>
      <c r="F55" s="14">
        <f t="shared" si="1"/>
        <v>1555.44</v>
      </c>
      <c r="G55" s="15">
        <v>0</v>
      </c>
      <c r="H55" s="15">
        <f t="shared" si="2"/>
        <v>0</v>
      </c>
      <c r="I55" s="19">
        <f t="shared" si="3"/>
        <v>0</v>
      </c>
      <c r="J55" s="20">
        <f t="shared" si="4"/>
        <v>3.1108799999999999E-3</v>
      </c>
      <c r="K55" s="20">
        <f>SUM(J$32:J55)</f>
        <v>3.7913325833333317E-2</v>
      </c>
      <c r="L55" s="17"/>
      <c r="M55" s="12">
        <v>24</v>
      </c>
      <c r="N55" s="33">
        <f t="shared" si="12"/>
        <v>897343.37</v>
      </c>
      <c r="O55" s="33">
        <f t="shared" si="5"/>
        <v>2991.14</v>
      </c>
      <c r="P55" s="33">
        <f t="shared" si="6"/>
        <v>1783.02</v>
      </c>
      <c r="Q55" s="22">
        <f t="shared" si="7"/>
        <v>7.2000000000000008E-2</v>
      </c>
      <c r="R55" s="15">
        <f t="shared" si="8"/>
        <v>6.2076148332157466E-3</v>
      </c>
      <c r="S55" s="18">
        <f t="shared" si="9"/>
        <v>5559.29</v>
      </c>
      <c r="T55" s="20">
        <f t="shared" si="10"/>
        <v>1.4684620000000001E-2</v>
      </c>
      <c r="U55" s="20">
        <f>SUM(T$32:T55)</f>
        <v>0.13827702833333333</v>
      </c>
    </row>
    <row r="56" spans="3:21" ht="15" thickBot="1">
      <c r="C56" s="12">
        <v>25</v>
      </c>
      <c r="D56" s="14">
        <f t="shared" si="11"/>
        <v>964061.62000000011</v>
      </c>
      <c r="E56" s="12">
        <f t="shared" si="0"/>
        <v>3213.54</v>
      </c>
      <c r="F56" s="14">
        <f t="shared" si="1"/>
        <v>1560.62</v>
      </c>
      <c r="G56" s="15">
        <v>0</v>
      </c>
      <c r="H56" s="15">
        <f t="shared" si="2"/>
        <v>0</v>
      </c>
      <c r="I56" s="19">
        <f t="shared" si="3"/>
        <v>0</v>
      </c>
      <c r="J56" s="20">
        <f t="shared" si="4"/>
        <v>3.2512916666666667E-3</v>
      </c>
      <c r="K56" s="20">
        <f>SUM(J$32:J56)</f>
        <v>4.1164617499999986E-2</v>
      </c>
      <c r="L56" s="17"/>
      <c r="M56" s="12">
        <v>25</v>
      </c>
      <c r="N56" s="33">
        <f t="shared" si="12"/>
        <v>890001.05999999994</v>
      </c>
      <c r="O56" s="33">
        <f t="shared" si="5"/>
        <v>2966.67</v>
      </c>
      <c r="P56" s="33">
        <f t="shared" si="6"/>
        <v>1807.49</v>
      </c>
      <c r="Q56" s="22">
        <f t="shared" si="7"/>
        <v>7.5000000000000011E-2</v>
      </c>
      <c r="R56" s="15">
        <f t="shared" si="8"/>
        <v>6.4757365780733211E-3</v>
      </c>
      <c r="S56" s="18">
        <f t="shared" si="9"/>
        <v>5751.71</v>
      </c>
      <c r="T56" s="20">
        <f t="shared" si="10"/>
        <v>1.5748333333333333E-2</v>
      </c>
      <c r="U56" s="20">
        <f>SUM(T$32:T56)</f>
        <v>0.15402536166666667</v>
      </c>
    </row>
    <row r="57" spans="3:21" ht="15" thickBot="1">
      <c r="C57" s="12">
        <v>26</v>
      </c>
      <c r="D57" s="14">
        <f t="shared" si="11"/>
        <v>962501.00000000012</v>
      </c>
      <c r="E57" s="12">
        <f t="shared" si="0"/>
        <v>3208.34</v>
      </c>
      <c r="F57" s="14">
        <f t="shared" si="1"/>
        <v>1565.82</v>
      </c>
      <c r="G57" s="15">
        <v>0</v>
      </c>
      <c r="H57" s="15">
        <f t="shared" si="2"/>
        <v>0</v>
      </c>
      <c r="I57" s="19">
        <f t="shared" si="3"/>
        <v>0</v>
      </c>
      <c r="J57" s="20">
        <f t="shared" si="4"/>
        <v>3.3926099999999999E-3</v>
      </c>
      <c r="K57" s="20">
        <f>SUM(J$32:J57)</f>
        <v>4.4557227499999984E-2</v>
      </c>
      <c r="L57" s="17"/>
      <c r="M57" s="12">
        <v>26</v>
      </c>
      <c r="N57" s="33">
        <f t="shared" si="12"/>
        <v>882441.86</v>
      </c>
      <c r="O57" s="33">
        <f t="shared" si="5"/>
        <v>2941.47</v>
      </c>
      <c r="P57" s="33">
        <f t="shared" si="6"/>
        <v>1832.69</v>
      </c>
      <c r="Q57" s="22">
        <f t="shared" si="7"/>
        <v>7.8000000000000014E-2</v>
      </c>
      <c r="R57" s="15">
        <f t="shared" si="8"/>
        <v>6.7446566297570953E-3</v>
      </c>
      <c r="S57" s="18">
        <f t="shared" si="9"/>
        <v>5939.41</v>
      </c>
      <c r="T57" s="20">
        <f t="shared" si="10"/>
        <v>1.6839550000000002E-2</v>
      </c>
      <c r="U57" s="20">
        <f>SUM(T$32:T57)</f>
        <v>0.17086491166666667</v>
      </c>
    </row>
    <row r="58" spans="3:21" ht="15" thickBot="1">
      <c r="C58" s="12">
        <v>27</v>
      </c>
      <c r="D58" s="14">
        <f t="shared" si="11"/>
        <v>960935.18000000017</v>
      </c>
      <c r="E58" s="12">
        <f t="shared" si="0"/>
        <v>3203.12</v>
      </c>
      <c r="F58" s="14">
        <f t="shared" si="1"/>
        <v>1571.04</v>
      </c>
      <c r="G58" s="15">
        <v>0</v>
      </c>
      <c r="H58" s="15">
        <f t="shared" si="2"/>
        <v>0</v>
      </c>
      <c r="I58" s="19">
        <f t="shared" si="3"/>
        <v>0</v>
      </c>
      <c r="J58" s="20">
        <f t="shared" si="4"/>
        <v>3.53484E-3</v>
      </c>
      <c r="K58" s="20">
        <f>SUM(J$32:J58)</f>
        <v>4.8092067499999981E-2</v>
      </c>
      <c r="L58" s="17"/>
      <c r="M58" s="12">
        <v>27</v>
      </c>
      <c r="N58" s="33">
        <f t="shared" si="12"/>
        <v>874669.76</v>
      </c>
      <c r="O58" s="33">
        <f t="shared" si="5"/>
        <v>2915.57</v>
      </c>
      <c r="P58" s="33">
        <f t="shared" si="6"/>
        <v>1858.59</v>
      </c>
      <c r="Q58" s="22">
        <f t="shared" si="7"/>
        <v>8.1000000000000003E-2</v>
      </c>
      <c r="R58" s="15">
        <f t="shared" si="8"/>
        <v>7.0143799743113133E-3</v>
      </c>
      <c r="S58" s="18">
        <f t="shared" si="9"/>
        <v>6122.23</v>
      </c>
      <c r="T58" s="20">
        <f t="shared" si="10"/>
        <v>1.7956844999999999E-2</v>
      </c>
      <c r="U58" s="20">
        <f>SUM(T$32:T58)</f>
        <v>0.18882175666666667</v>
      </c>
    </row>
    <row r="59" spans="3:21" ht="15" thickBot="1">
      <c r="C59" s="12">
        <v>28</v>
      </c>
      <c r="D59" s="14">
        <f t="shared" si="11"/>
        <v>959364.14000000013</v>
      </c>
      <c r="E59" s="12">
        <f t="shared" si="0"/>
        <v>3197.88</v>
      </c>
      <c r="F59" s="14">
        <f t="shared" si="1"/>
        <v>1576.28</v>
      </c>
      <c r="G59" s="15">
        <v>0</v>
      </c>
      <c r="H59" s="15">
        <f t="shared" si="2"/>
        <v>0</v>
      </c>
      <c r="I59" s="19">
        <f t="shared" si="3"/>
        <v>0</v>
      </c>
      <c r="J59" s="20">
        <f t="shared" si="4"/>
        <v>3.6779866666666666E-3</v>
      </c>
      <c r="K59" s="20">
        <f>SUM(J$32:J59)</f>
        <v>5.1770054166666649E-2</v>
      </c>
      <c r="L59" s="17"/>
      <c r="M59" s="12">
        <v>28</v>
      </c>
      <c r="N59" s="33">
        <f t="shared" si="12"/>
        <v>866688.94000000006</v>
      </c>
      <c r="O59" s="33">
        <f t="shared" si="5"/>
        <v>2888.96</v>
      </c>
      <c r="P59" s="33">
        <f t="shared" si="6"/>
        <v>1885.2</v>
      </c>
      <c r="Q59" s="22">
        <f t="shared" si="7"/>
        <v>8.4000000000000005E-2</v>
      </c>
      <c r="R59" s="15">
        <f t="shared" si="8"/>
        <v>7.2849116453249652E-3</v>
      </c>
      <c r="S59" s="18">
        <f t="shared" si="9"/>
        <v>6300.02</v>
      </c>
      <c r="T59" s="20">
        <f t="shared" si="10"/>
        <v>1.9098846666666666E-2</v>
      </c>
      <c r="U59" s="20">
        <f>SUM(T$32:T59)</f>
        <v>0.20792060333333334</v>
      </c>
    </row>
    <row r="60" spans="3:21" ht="15" thickBot="1">
      <c r="C60" s="12">
        <v>29</v>
      </c>
      <c r="D60" s="14">
        <f t="shared" si="11"/>
        <v>957787.8600000001</v>
      </c>
      <c r="E60" s="12">
        <f t="shared" si="0"/>
        <v>3192.63</v>
      </c>
      <c r="F60" s="14">
        <f t="shared" si="1"/>
        <v>1581.53</v>
      </c>
      <c r="G60" s="15">
        <v>0</v>
      </c>
      <c r="H60" s="15">
        <f t="shared" si="2"/>
        <v>0</v>
      </c>
      <c r="I60" s="19">
        <f t="shared" si="3"/>
        <v>0</v>
      </c>
      <c r="J60" s="20">
        <f t="shared" si="4"/>
        <v>3.8220308333333335E-3</v>
      </c>
      <c r="K60" s="20">
        <f>SUM(J$32:J60)</f>
        <v>5.5592084999999986E-2</v>
      </c>
      <c r="L60" s="17"/>
      <c r="M60" s="12">
        <v>29</v>
      </c>
      <c r="N60" s="33">
        <f t="shared" si="12"/>
        <v>858503.72000000009</v>
      </c>
      <c r="O60" s="33">
        <f t="shared" si="5"/>
        <v>2861.68</v>
      </c>
      <c r="P60" s="33">
        <f t="shared" si="6"/>
        <v>1912.48</v>
      </c>
      <c r="Q60" s="22">
        <f t="shared" si="7"/>
        <v>8.7000000000000008E-2</v>
      </c>
      <c r="R60" s="15">
        <f t="shared" si="8"/>
        <v>7.5562567245421874E-3</v>
      </c>
      <c r="S60" s="18">
        <f t="shared" si="9"/>
        <v>6472.62</v>
      </c>
      <c r="T60" s="20">
        <f t="shared" si="10"/>
        <v>2.0263991666666668E-2</v>
      </c>
      <c r="U60" s="20">
        <f>SUM(T$32:T60)</f>
        <v>0.22818459500000002</v>
      </c>
    </row>
    <row r="61" spans="3:21" ht="15" thickBot="1">
      <c r="C61" s="12">
        <v>30</v>
      </c>
      <c r="D61" s="14">
        <f t="shared" si="11"/>
        <v>956206.33000000007</v>
      </c>
      <c r="E61" s="12">
        <f t="shared" si="0"/>
        <v>3187.35</v>
      </c>
      <c r="F61" s="14">
        <f t="shared" si="1"/>
        <v>1586.81</v>
      </c>
      <c r="G61" s="15">
        <v>0</v>
      </c>
      <c r="H61" s="15">
        <f t="shared" si="2"/>
        <v>0</v>
      </c>
      <c r="I61" s="19">
        <f t="shared" si="3"/>
        <v>0</v>
      </c>
      <c r="J61" s="20">
        <f t="shared" si="4"/>
        <v>3.9670249999999999E-3</v>
      </c>
      <c r="K61" s="20">
        <f>SUM(J$32:J61)</f>
        <v>5.9559109999999985E-2</v>
      </c>
      <c r="L61" s="17"/>
      <c r="M61" s="12">
        <v>30</v>
      </c>
      <c r="N61" s="33">
        <f t="shared" si="12"/>
        <v>850118.62000000011</v>
      </c>
      <c r="O61" s="33">
        <f t="shared" si="5"/>
        <v>2833.73</v>
      </c>
      <c r="P61" s="33">
        <f t="shared" si="6"/>
        <v>1940.43</v>
      </c>
      <c r="Q61" s="22">
        <f t="shared" si="7"/>
        <v>0.09</v>
      </c>
      <c r="R61" s="15">
        <f t="shared" si="8"/>
        <v>7.8284203424832111E-3</v>
      </c>
      <c r="S61" s="18">
        <f t="shared" si="9"/>
        <v>6639.9</v>
      </c>
      <c r="T61" s="20">
        <f t="shared" si="10"/>
        <v>2.1450825E-2</v>
      </c>
      <c r="U61" s="20">
        <f>SUM(T$32:T61)</f>
        <v>0.24963542000000002</v>
      </c>
    </row>
    <row r="62" spans="3:21" ht="15" thickBot="1">
      <c r="C62" s="12">
        <v>31</v>
      </c>
      <c r="D62" s="14">
        <f t="shared" si="11"/>
        <v>954619.52</v>
      </c>
      <c r="E62" s="12">
        <f t="shared" si="0"/>
        <v>3182.07</v>
      </c>
      <c r="F62" s="14">
        <f t="shared" si="1"/>
        <v>1592.09</v>
      </c>
      <c r="G62" s="15">
        <v>0</v>
      </c>
      <c r="H62" s="15">
        <f t="shared" si="2"/>
        <v>0</v>
      </c>
      <c r="I62" s="19">
        <f t="shared" si="3"/>
        <v>0</v>
      </c>
      <c r="J62" s="20">
        <f t="shared" si="4"/>
        <v>4.1128991666666672E-3</v>
      </c>
      <c r="K62" s="20">
        <f>SUM(J$32:J62)</f>
        <v>6.3672009166666654E-2</v>
      </c>
      <c r="L62" s="17"/>
      <c r="M62" s="12">
        <v>31</v>
      </c>
      <c r="N62" s="33">
        <f t="shared" si="12"/>
        <v>841538.29</v>
      </c>
      <c r="O62" s="33">
        <f t="shared" si="5"/>
        <v>2805.13</v>
      </c>
      <c r="P62" s="33">
        <f t="shared" si="6"/>
        <v>1969.03</v>
      </c>
      <c r="Q62" s="22">
        <f t="shared" si="7"/>
        <v>0.09</v>
      </c>
      <c r="R62" s="15">
        <f t="shared" si="8"/>
        <v>7.8284203424832111E-3</v>
      </c>
      <c r="S62" s="18">
        <f t="shared" si="9"/>
        <v>6572.5</v>
      </c>
      <c r="T62" s="20">
        <f t="shared" si="10"/>
        <v>2.2065619166666665E-2</v>
      </c>
      <c r="U62" s="20">
        <f>SUM(T$32:T62)</f>
        <v>0.27170103916666671</v>
      </c>
    </row>
    <row r="63" spans="3:21" ht="15" thickBot="1">
      <c r="C63" s="12">
        <v>32</v>
      </c>
      <c r="D63" s="14">
        <f t="shared" si="11"/>
        <v>953027.43</v>
      </c>
      <c r="E63" s="12">
        <f t="shared" si="0"/>
        <v>3176.76</v>
      </c>
      <c r="F63" s="14">
        <f t="shared" si="1"/>
        <v>1597.4</v>
      </c>
      <c r="G63" s="15">
        <v>0</v>
      </c>
      <c r="H63" s="15">
        <f t="shared" si="2"/>
        <v>0</v>
      </c>
      <c r="I63" s="19">
        <f t="shared" si="3"/>
        <v>0</v>
      </c>
      <c r="J63" s="20">
        <f t="shared" si="4"/>
        <v>4.2597333333333339E-3</v>
      </c>
      <c r="K63" s="20">
        <f>SUM(J$32:J63)</f>
        <v>6.7931742499999989E-2</v>
      </c>
      <c r="L63" s="17"/>
      <c r="M63" s="12">
        <v>32</v>
      </c>
      <c r="N63" s="33">
        <f t="shared" si="12"/>
        <v>832996.76</v>
      </c>
      <c r="O63" s="33">
        <f t="shared" si="5"/>
        <v>2776.66</v>
      </c>
      <c r="P63" s="33">
        <f t="shared" si="6"/>
        <v>1997.5</v>
      </c>
      <c r="Q63" s="22">
        <f t="shared" si="7"/>
        <v>0.09</v>
      </c>
      <c r="R63" s="15">
        <f t="shared" si="8"/>
        <v>7.8284203424832111E-3</v>
      </c>
      <c r="S63" s="18">
        <f t="shared" si="9"/>
        <v>6505.41</v>
      </c>
      <c r="T63" s="20">
        <f t="shared" si="10"/>
        <v>2.2674426666666667E-2</v>
      </c>
      <c r="U63" s="20">
        <f>SUM(T$32:T63)</f>
        <v>0.29437546583333341</v>
      </c>
    </row>
    <row r="64" spans="3:21" ht="15" thickBot="1">
      <c r="C64" s="12">
        <v>33</v>
      </c>
      <c r="D64" s="14">
        <f t="shared" si="11"/>
        <v>951430.03</v>
      </c>
      <c r="E64" s="12">
        <f t="shared" si="0"/>
        <v>3171.43</v>
      </c>
      <c r="F64" s="14">
        <f t="shared" si="1"/>
        <v>1602.73</v>
      </c>
      <c r="G64" s="15">
        <v>0</v>
      </c>
      <c r="H64" s="15">
        <f t="shared" si="2"/>
        <v>0</v>
      </c>
      <c r="I64" s="19">
        <f t="shared" si="3"/>
        <v>0</v>
      </c>
      <c r="J64" s="20">
        <f t="shared" si="4"/>
        <v>4.4075075000000003E-3</v>
      </c>
      <c r="K64" s="20">
        <f>SUM(J$32:J64)</f>
        <v>7.2339249999999994E-2</v>
      </c>
      <c r="L64" s="17"/>
      <c r="M64" s="12">
        <v>33</v>
      </c>
      <c r="N64" s="33">
        <f t="shared" si="12"/>
        <v>824493.85</v>
      </c>
      <c r="O64" s="33">
        <f t="shared" si="5"/>
        <v>2748.31</v>
      </c>
      <c r="P64" s="33">
        <f t="shared" si="6"/>
        <v>2025.85</v>
      </c>
      <c r="Q64" s="22">
        <f t="shared" si="7"/>
        <v>0.09</v>
      </c>
      <c r="R64" s="15">
        <f t="shared" si="8"/>
        <v>7.8284203424832111E-3</v>
      </c>
      <c r="S64" s="18">
        <f t="shared" si="9"/>
        <v>6438.63</v>
      </c>
      <c r="T64" s="20">
        <f t="shared" si="10"/>
        <v>2.3277319999999997E-2</v>
      </c>
      <c r="U64" s="20">
        <f>SUM(T$32:T64)</f>
        <v>0.3176527858333334</v>
      </c>
    </row>
    <row r="65" spans="3:21" ht="15" thickBot="1">
      <c r="C65" s="12">
        <v>34</v>
      </c>
      <c r="D65" s="14">
        <f t="shared" si="11"/>
        <v>949827.3</v>
      </c>
      <c r="E65" s="12">
        <f t="shared" si="0"/>
        <v>3166.09</v>
      </c>
      <c r="F65" s="14">
        <f t="shared" si="1"/>
        <v>1608.07</v>
      </c>
      <c r="G65" s="15">
        <v>0</v>
      </c>
      <c r="H65" s="15">
        <f t="shared" si="2"/>
        <v>0</v>
      </c>
      <c r="I65" s="19">
        <f t="shared" si="3"/>
        <v>0</v>
      </c>
      <c r="J65" s="20">
        <f t="shared" si="4"/>
        <v>4.5561983333333332E-3</v>
      </c>
      <c r="K65" s="20">
        <f>SUM(J$32:J65)</f>
        <v>7.6895448333333324E-2</v>
      </c>
      <c r="L65" s="17"/>
      <c r="M65" s="12">
        <v>34</v>
      </c>
      <c r="N65" s="33">
        <f t="shared" si="12"/>
        <v>816029.37</v>
      </c>
      <c r="O65" s="33">
        <f t="shared" si="5"/>
        <v>2720.1</v>
      </c>
      <c r="P65" s="33">
        <f t="shared" si="6"/>
        <v>2054.06</v>
      </c>
      <c r="Q65" s="22">
        <f t="shared" si="7"/>
        <v>0.09</v>
      </c>
      <c r="R65" s="15">
        <f t="shared" si="8"/>
        <v>7.8284203424832111E-3</v>
      </c>
      <c r="S65" s="18">
        <f t="shared" si="9"/>
        <v>6372.14</v>
      </c>
      <c r="T65" s="20">
        <f t="shared" si="10"/>
        <v>2.3874233333333338E-2</v>
      </c>
      <c r="U65" s="20">
        <f>SUM(T$32:T65)</f>
        <v>0.34152701916666672</v>
      </c>
    </row>
    <row r="66" spans="3:21" ht="15" thickBot="1">
      <c r="C66" s="12">
        <v>35</v>
      </c>
      <c r="D66" s="14">
        <f t="shared" si="11"/>
        <v>948219.2300000001</v>
      </c>
      <c r="E66" s="12">
        <f t="shared" si="0"/>
        <v>3160.73</v>
      </c>
      <c r="F66" s="14">
        <f t="shared" si="1"/>
        <v>1613.43</v>
      </c>
      <c r="G66" s="15">
        <v>0</v>
      </c>
      <c r="H66" s="15">
        <f t="shared" si="2"/>
        <v>0</v>
      </c>
      <c r="I66" s="19">
        <f t="shared" si="3"/>
        <v>0</v>
      </c>
      <c r="J66" s="20">
        <f t="shared" si="4"/>
        <v>4.7058375000000006E-3</v>
      </c>
      <c r="K66" s="20">
        <f>SUM(J$32:J66)</f>
        <v>8.1601285833333329E-2</v>
      </c>
      <c r="L66" s="17"/>
      <c r="M66" s="12">
        <v>35</v>
      </c>
      <c r="N66" s="33">
        <f t="shared" si="12"/>
        <v>807603.16999999993</v>
      </c>
      <c r="O66" s="33">
        <f t="shared" si="5"/>
        <v>2692.01</v>
      </c>
      <c r="P66" s="33">
        <f t="shared" si="6"/>
        <v>2082.15</v>
      </c>
      <c r="Q66" s="22">
        <f t="shared" si="7"/>
        <v>0.09</v>
      </c>
      <c r="R66" s="15">
        <f t="shared" si="8"/>
        <v>7.8284203424832111E-3</v>
      </c>
      <c r="S66" s="18">
        <f t="shared" si="9"/>
        <v>6305.96</v>
      </c>
      <c r="T66" s="20">
        <f t="shared" si="10"/>
        <v>2.4465320833333335E-2</v>
      </c>
      <c r="U66" s="20">
        <f>SUM(T$32:T66)</f>
        <v>0.36599234000000008</v>
      </c>
    </row>
    <row r="67" spans="3:21" ht="15" thickBot="1">
      <c r="C67" s="12">
        <v>36</v>
      </c>
      <c r="D67" s="14">
        <f t="shared" si="11"/>
        <v>946605.8</v>
      </c>
      <c r="E67" s="12">
        <f t="shared" si="0"/>
        <v>3155.35</v>
      </c>
      <c r="F67" s="14">
        <f t="shared" si="1"/>
        <v>1618.81</v>
      </c>
      <c r="G67" s="15">
        <v>0</v>
      </c>
      <c r="H67" s="15">
        <f t="shared" si="2"/>
        <v>0</v>
      </c>
      <c r="I67" s="19">
        <f t="shared" si="3"/>
        <v>0</v>
      </c>
      <c r="J67" s="20">
        <f t="shared" si="4"/>
        <v>4.8564299999999993E-3</v>
      </c>
      <c r="K67" s="20">
        <f>SUM(J$32:J67)</f>
        <v>8.6457715833333323E-2</v>
      </c>
      <c r="L67" s="17"/>
      <c r="M67" s="12">
        <v>36</v>
      </c>
      <c r="N67" s="33">
        <f t="shared" si="12"/>
        <v>799215.05999999994</v>
      </c>
      <c r="O67" s="33">
        <f t="shared" si="5"/>
        <v>2664.05</v>
      </c>
      <c r="P67" s="33">
        <f t="shared" si="6"/>
        <v>2110.11</v>
      </c>
      <c r="Q67" s="22">
        <f t="shared" si="7"/>
        <v>0.09</v>
      </c>
      <c r="R67" s="15">
        <f t="shared" si="8"/>
        <v>7.8284203424832111E-3</v>
      </c>
      <c r="S67" s="18">
        <f t="shared" si="9"/>
        <v>6240.07</v>
      </c>
      <c r="T67" s="20">
        <f t="shared" si="10"/>
        <v>2.505054E-2</v>
      </c>
      <c r="U67" s="20">
        <f>SUM(T$32:T67)</f>
        <v>0.39104288000000009</v>
      </c>
    </row>
    <row r="68" spans="3:21" ht="15" thickBot="1">
      <c r="C68" s="12">
        <v>37</v>
      </c>
      <c r="D68" s="14">
        <f t="shared" si="11"/>
        <v>944986.99</v>
      </c>
      <c r="E68" s="12">
        <f t="shared" si="0"/>
        <v>3149.96</v>
      </c>
      <c r="F68" s="14">
        <f t="shared" si="1"/>
        <v>1624.2</v>
      </c>
      <c r="G68" s="15">
        <v>0</v>
      </c>
      <c r="H68" s="15">
        <f t="shared" si="2"/>
        <v>0</v>
      </c>
      <c r="I68" s="19">
        <f t="shared" si="3"/>
        <v>0</v>
      </c>
      <c r="J68" s="20">
        <f t="shared" si="4"/>
        <v>5.0079499999999997E-3</v>
      </c>
      <c r="K68" s="20">
        <f>SUM(J$32:J68)</f>
        <v>9.1465665833333321E-2</v>
      </c>
      <c r="L68" s="17"/>
      <c r="M68" s="12">
        <v>37</v>
      </c>
      <c r="N68" s="33">
        <f t="shared" si="12"/>
        <v>790864.88</v>
      </c>
      <c r="O68" s="33">
        <f t="shared" si="5"/>
        <v>2636.22</v>
      </c>
      <c r="P68" s="33">
        <f t="shared" si="6"/>
        <v>2137.94</v>
      </c>
      <c r="Q68" s="22">
        <f t="shared" si="7"/>
        <v>0.09</v>
      </c>
      <c r="R68" s="15">
        <f t="shared" si="8"/>
        <v>7.8284203424832111E-3</v>
      </c>
      <c r="S68" s="18">
        <f t="shared" si="9"/>
        <v>6174.49</v>
      </c>
      <c r="T68" s="20">
        <f t="shared" si="10"/>
        <v>2.5629992500000004E-2</v>
      </c>
      <c r="U68" s="20">
        <f>SUM(T$32:T68)</f>
        <v>0.41667287250000007</v>
      </c>
    </row>
    <row r="69" spans="3:21" ht="15" thickBot="1">
      <c r="C69" s="12">
        <v>38</v>
      </c>
      <c r="D69" s="14">
        <f t="shared" si="11"/>
        <v>943362.79</v>
      </c>
      <c r="E69" s="12">
        <f t="shared" si="0"/>
        <v>3144.54</v>
      </c>
      <c r="F69" s="14">
        <f t="shared" si="1"/>
        <v>1629.62</v>
      </c>
      <c r="G69" s="15">
        <v>0</v>
      </c>
      <c r="H69" s="15">
        <f t="shared" si="2"/>
        <v>0</v>
      </c>
      <c r="I69" s="19">
        <f t="shared" si="3"/>
        <v>0</v>
      </c>
      <c r="J69" s="20">
        <f t="shared" si="4"/>
        <v>5.1604633333333328E-3</v>
      </c>
      <c r="K69" s="20">
        <f>SUM(J$32:J69)</f>
        <v>9.6626129166666658E-2</v>
      </c>
      <c r="L69" s="17"/>
      <c r="M69" s="12">
        <v>38</v>
      </c>
      <c r="N69" s="33">
        <f t="shared" si="12"/>
        <v>782552.45000000007</v>
      </c>
      <c r="O69" s="33">
        <f t="shared" si="5"/>
        <v>2608.5100000000002</v>
      </c>
      <c r="P69" s="33">
        <f t="shared" si="6"/>
        <v>2165.65</v>
      </c>
      <c r="Q69" s="22">
        <f t="shared" si="7"/>
        <v>0.09</v>
      </c>
      <c r="R69" s="15">
        <f t="shared" si="8"/>
        <v>7.8284203424832111E-3</v>
      </c>
      <c r="S69" s="18">
        <f t="shared" si="9"/>
        <v>6109.2</v>
      </c>
      <c r="T69" s="20">
        <f t="shared" si="10"/>
        <v>2.6203691666666664E-2</v>
      </c>
      <c r="U69" s="20">
        <f>SUM(T$32:T69)</f>
        <v>0.44287656416666671</v>
      </c>
    </row>
    <row r="70" spans="3:21" ht="15" thickBot="1">
      <c r="C70" s="12">
        <v>39</v>
      </c>
      <c r="D70" s="14">
        <f t="shared" si="11"/>
        <v>941733.17</v>
      </c>
      <c r="E70" s="12">
        <f t="shared" si="0"/>
        <v>3139.11</v>
      </c>
      <c r="F70" s="14">
        <f t="shared" si="1"/>
        <v>1635.05</v>
      </c>
      <c r="G70" s="15">
        <v>0</v>
      </c>
      <c r="H70" s="15">
        <f t="shared" si="2"/>
        <v>0</v>
      </c>
      <c r="I70" s="19">
        <f t="shared" si="3"/>
        <v>0</v>
      </c>
      <c r="J70" s="20">
        <f t="shared" si="4"/>
        <v>5.3139124999999994E-3</v>
      </c>
      <c r="K70" s="20">
        <f>SUM(J$32:J70)</f>
        <v>0.10194004166666666</v>
      </c>
      <c r="L70" s="17"/>
      <c r="M70" s="12">
        <v>39</v>
      </c>
      <c r="N70" s="33">
        <f t="shared" si="12"/>
        <v>774277.60000000009</v>
      </c>
      <c r="O70" s="33">
        <f t="shared" si="5"/>
        <v>2580.9299999999998</v>
      </c>
      <c r="P70" s="33">
        <f t="shared" si="6"/>
        <v>2193.23</v>
      </c>
      <c r="Q70" s="22">
        <f t="shared" si="7"/>
        <v>0.09</v>
      </c>
      <c r="R70" s="15">
        <f t="shared" si="8"/>
        <v>7.8284203424832111E-3</v>
      </c>
      <c r="S70" s="18">
        <f t="shared" si="9"/>
        <v>6044.2</v>
      </c>
      <c r="T70" s="20">
        <f t="shared" si="10"/>
        <v>2.6771647500000002E-2</v>
      </c>
      <c r="U70" s="20">
        <f>SUM(T$32:T70)</f>
        <v>0.4696482116666667</v>
      </c>
    </row>
    <row r="71" spans="3:21" ht="15" thickBot="1">
      <c r="C71" s="12">
        <v>40</v>
      </c>
      <c r="D71" s="14">
        <f t="shared" si="11"/>
        <v>940098.12</v>
      </c>
      <c r="E71" s="12">
        <f t="shared" si="0"/>
        <v>3133.66</v>
      </c>
      <c r="F71" s="14">
        <f t="shared" si="1"/>
        <v>1640.5</v>
      </c>
      <c r="G71" s="15">
        <v>0</v>
      </c>
      <c r="H71" s="15">
        <f t="shared" si="2"/>
        <v>0</v>
      </c>
      <c r="I71" s="19">
        <f t="shared" si="3"/>
        <v>0</v>
      </c>
      <c r="J71" s="20">
        <f t="shared" si="4"/>
        <v>5.4683333333333337E-3</v>
      </c>
      <c r="K71" s="20">
        <f>SUM(J$32:J71)</f>
        <v>0.107408375</v>
      </c>
      <c r="L71" s="17"/>
      <c r="M71" s="12">
        <v>40</v>
      </c>
      <c r="N71" s="33">
        <f t="shared" si="12"/>
        <v>766040.17000000016</v>
      </c>
      <c r="O71" s="33">
        <f t="shared" si="5"/>
        <v>2553.4699999999998</v>
      </c>
      <c r="P71" s="33">
        <f t="shared" si="6"/>
        <v>2220.69</v>
      </c>
      <c r="Q71" s="22">
        <f t="shared" si="7"/>
        <v>0.09</v>
      </c>
      <c r="R71" s="15">
        <f t="shared" si="8"/>
        <v>7.8284203424832111E-3</v>
      </c>
      <c r="S71" s="18">
        <f t="shared" si="9"/>
        <v>5979.5</v>
      </c>
      <c r="T71" s="20">
        <f t="shared" si="10"/>
        <v>2.7333966666666671E-2</v>
      </c>
      <c r="U71" s="20">
        <f>SUM(T$32:T71)</f>
        <v>0.49698217833333336</v>
      </c>
    </row>
    <row r="72" spans="3:21" ht="15" thickBot="1">
      <c r="C72" s="12">
        <v>41</v>
      </c>
      <c r="D72" s="14">
        <f t="shared" si="11"/>
        <v>938457.62</v>
      </c>
      <c r="E72" s="12">
        <f t="shared" si="0"/>
        <v>3128.19</v>
      </c>
      <c r="F72" s="14">
        <f t="shared" si="1"/>
        <v>1645.97</v>
      </c>
      <c r="G72" s="15">
        <v>0</v>
      </c>
      <c r="H72" s="15">
        <f t="shared" si="2"/>
        <v>0</v>
      </c>
      <c r="I72" s="19">
        <f t="shared" si="3"/>
        <v>0</v>
      </c>
      <c r="J72" s="20">
        <f t="shared" si="4"/>
        <v>5.6237308333333333E-3</v>
      </c>
      <c r="K72" s="20">
        <f>SUM(J$32:J72)</f>
        <v>0.11303210583333334</v>
      </c>
      <c r="L72" s="17"/>
      <c r="M72" s="12">
        <v>41</v>
      </c>
      <c r="N72" s="33">
        <f t="shared" si="12"/>
        <v>757839.98000000021</v>
      </c>
      <c r="O72" s="33">
        <f t="shared" si="5"/>
        <v>2526.13</v>
      </c>
      <c r="P72" s="33">
        <f t="shared" si="6"/>
        <v>2248.0300000000002</v>
      </c>
      <c r="Q72" s="22">
        <f t="shared" si="7"/>
        <v>0.09</v>
      </c>
      <c r="R72" s="15">
        <f t="shared" si="8"/>
        <v>7.8284203424832111E-3</v>
      </c>
      <c r="S72" s="18">
        <f t="shared" si="9"/>
        <v>5915.09</v>
      </c>
      <c r="T72" s="20">
        <f t="shared" si="10"/>
        <v>2.7890660000000005E-2</v>
      </c>
      <c r="U72" s="20">
        <f>SUM(T$32:T72)</f>
        <v>0.52487283833333331</v>
      </c>
    </row>
    <row r="73" spans="3:21" ht="15" thickBot="1">
      <c r="C73" s="12">
        <v>42</v>
      </c>
      <c r="D73" s="14">
        <f t="shared" si="11"/>
        <v>936811.65</v>
      </c>
      <c r="E73" s="12">
        <f t="shared" si="0"/>
        <v>3122.71</v>
      </c>
      <c r="F73" s="14">
        <f t="shared" si="1"/>
        <v>1651.45</v>
      </c>
      <c r="G73" s="15">
        <v>0</v>
      </c>
      <c r="H73" s="15">
        <f t="shared" si="2"/>
        <v>0</v>
      </c>
      <c r="I73" s="19">
        <f t="shared" si="3"/>
        <v>0</v>
      </c>
      <c r="J73" s="20">
        <f t="shared" si="4"/>
        <v>5.7800750000000008E-3</v>
      </c>
      <c r="K73" s="20">
        <f>SUM(J$32:J73)</f>
        <v>0.11881218083333334</v>
      </c>
      <c r="L73" s="17"/>
      <c r="M73" s="12">
        <v>42</v>
      </c>
      <c r="N73" s="33">
        <f t="shared" si="12"/>
        <v>749676.86000000022</v>
      </c>
      <c r="O73" s="33">
        <f t="shared" si="5"/>
        <v>2498.92</v>
      </c>
      <c r="P73" s="33">
        <f t="shared" si="6"/>
        <v>2275.2399999999998</v>
      </c>
      <c r="Q73" s="22">
        <f t="shared" si="7"/>
        <v>0.09</v>
      </c>
      <c r="R73" s="15">
        <f t="shared" si="8"/>
        <v>7.8284203424832111E-3</v>
      </c>
      <c r="S73" s="18">
        <f t="shared" si="9"/>
        <v>5850.97</v>
      </c>
      <c r="T73" s="20">
        <f t="shared" si="10"/>
        <v>2.8441734999999999E-2</v>
      </c>
      <c r="U73" s="20">
        <f>SUM(T$32:T73)</f>
        <v>0.55331457333333334</v>
      </c>
    </row>
    <row r="74" spans="3:21" ht="15" thickBot="1">
      <c r="C74" s="12">
        <v>43</v>
      </c>
      <c r="D74" s="14">
        <f t="shared" si="11"/>
        <v>935160.20000000007</v>
      </c>
      <c r="E74" s="12">
        <f t="shared" si="0"/>
        <v>3117.2</v>
      </c>
      <c r="F74" s="14">
        <f t="shared" si="1"/>
        <v>1656.96</v>
      </c>
      <c r="G74" s="15">
        <v>0</v>
      </c>
      <c r="H74" s="15">
        <f t="shared" si="2"/>
        <v>0</v>
      </c>
      <c r="I74" s="19">
        <f t="shared" si="3"/>
        <v>0</v>
      </c>
      <c r="J74" s="20">
        <f t="shared" si="4"/>
        <v>5.9374399999999996E-3</v>
      </c>
      <c r="K74" s="20">
        <f>SUM(J$32:J74)</f>
        <v>0.12474962083333334</v>
      </c>
      <c r="L74" s="17"/>
      <c r="M74" s="12">
        <v>43</v>
      </c>
      <c r="N74" s="33">
        <f t="shared" si="12"/>
        <v>741550.65000000026</v>
      </c>
      <c r="O74" s="33">
        <f t="shared" si="5"/>
        <v>2471.84</v>
      </c>
      <c r="P74" s="33">
        <f t="shared" si="6"/>
        <v>2302.3200000000002</v>
      </c>
      <c r="Q74" s="22">
        <f t="shared" si="7"/>
        <v>0.09</v>
      </c>
      <c r="R74" s="15">
        <f t="shared" si="8"/>
        <v>7.8284203424832111E-3</v>
      </c>
      <c r="S74" s="18">
        <f t="shared" si="9"/>
        <v>5787.15</v>
      </c>
      <c r="T74" s="20">
        <f t="shared" si="10"/>
        <v>2.8987267499999997E-2</v>
      </c>
      <c r="U74" s="20">
        <f>SUM(T$32:T74)</f>
        <v>0.58230184083333336</v>
      </c>
    </row>
    <row r="75" spans="3:21" ht="15" thickBot="1">
      <c r="C75" s="12">
        <v>44</v>
      </c>
      <c r="D75" s="14">
        <f t="shared" si="11"/>
        <v>933503.24000000011</v>
      </c>
      <c r="E75" s="12">
        <f t="shared" si="0"/>
        <v>3111.68</v>
      </c>
      <c r="F75" s="14">
        <f t="shared" si="1"/>
        <v>1662.48</v>
      </c>
      <c r="G75" s="15">
        <v>0</v>
      </c>
      <c r="H75" s="15">
        <f t="shared" si="2"/>
        <v>0</v>
      </c>
      <c r="I75" s="19">
        <f t="shared" si="3"/>
        <v>0</v>
      </c>
      <c r="J75" s="20">
        <f t="shared" si="4"/>
        <v>6.0957599999999995E-3</v>
      </c>
      <c r="K75" s="20">
        <f>SUM(J$32:J75)</f>
        <v>0.13084538083333333</v>
      </c>
      <c r="L75" s="17"/>
      <c r="M75" s="12">
        <v>44</v>
      </c>
      <c r="N75" s="33">
        <f t="shared" si="12"/>
        <v>733461.18000000028</v>
      </c>
      <c r="O75" s="33">
        <f t="shared" si="5"/>
        <v>2444.87</v>
      </c>
      <c r="P75" s="33">
        <f t="shared" si="6"/>
        <v>2329.29</v>
      </c>
      <c r="Q75" s="22">
        <f t="shared" si="7"/>
        <v>0.09</v>
      </c>
      <c r="R75" s="15">
        <f t="shared" si="8"/>
        <v>7.8284203424832111E-3</v>
      </c>
      <c r="S75" s="18">
        <f t="shared" si="9"/>
        <v>5723.61</v>
      </c>
      <c r="T75" s="20">
        <f t="shared" si="10"/>
        <v>2.9527299999999999E-2</v>
      </c>
      <c r="U75" s="20">
        <f>SUM(T$32:T75)</f>
        <v>0.6118291408333334</v>
      </c>
    </row>
    <row r="76" spans="3:21" ht="15" thickBot="1">
      <c r="C76" s="12">
        <v>45</v>
      </c>
      <c r="D76" s="14">
        <f t="shared" si="11"/>
        <v>931840.76000000013</v>
      </c>
      <c r="E76" s="12">
        <f t="shared" si="0"/>
        <v>3106.14</v>
      </c>
      <c r="F76" s="14">
        <f t="shared" si="1"/>
        <v>1668.02</v>
      </c>
      <c r="G76" s="15">
        <v>0</v>
      </c>
      <c r="H76" s="15">
        <f t="shared" si="2"/>
        <v>0</v>
      </c>
      <c r="I76" s="19">
        <f t="shared" si="3"/>
        <v>0</v>
      </c>
      <c r="J76" s="20">
        <f t="shared" si="4"/>
        <v>6.2550749999999997E-3</v>
      </c>
      <c r="K76" s="20">
        <f>SUM(J$32:J76)</f>
        <v>0.13710045583333333</v>
      </c>
      <c r="L76" s="17"/>
      <c r="M76" s="12">
        <v>45</v>
      </c>
      <c r="N76" s="33">
        <f t="shared" si="12"/>
        <v>725408.28000000026</v>
      </c>
      <c r="O76" s="33">
        <f t="shared" si="5"/>
        <v>2418.0300000000002</v>
      </c>
      <c r="P76" s="33">
        <f t="shared" si="6"/>
        <v>2356.13</v>
      </c>
      <c r="Q76" s="22">
        <f t="shared" si="7"/>
        <v>0.09</v>
      </c>
      <c r="R76" s="15">
        <f t="shared" si="8"/>
        <v>7.8284203424832111E-3</v>
      </c>
      <c r="S76" s="18">
        <f t="shared" si="9"/>
        <v>5660.36</v>
      </c>
      <c r="T76" s="20">
        <f t="shared" si="10"/>
        <v>3.0061837500000001E-2</v>
      </c>
      <c r="U76" s="20">
        <f>SUM(T$32:T76)</f>
        <v>0.64189097833333342</v>
      </c>
    </row>
    <row r="77" spans="3:21" ht="15" thickBot="1">
      <c r="C77" s="12">
        <v>46</v>
      </c>
      <c r="D77" s="14">
        <f t="shared" si="11"/>
        <v>930172.74000000011</v>
      </c>
      <c r="E77" s="12">
        <f t="shared" si="0"/>
        <v>3100.58</v>
      </c>
      <c r="F77" s="14">
        <f t="shared" si="1"/>
        <v>1673.58</v>
      </c>
      <c r="G77" s="15">
        <v>0</v>
      </c>
      <c r="H77" s="15">
        <f t="shared" si="2"/>
        <v>0</v>
      </c>
      <c r="I77" s="19">
        <f t="shared" si="3"/>
        <v>0</v>
      </c>
      <c r="J77" s="20">
        <f t="shared" si="4"/>
        <v>6.4153899999999991E-3</v>
      </c>
      <c r="K77" s="20">
        <f>SUM(J$32:J77)</f>
        <v>0.14351584583333332</v>
      </c>
      <c r="L77" s="17"/>
      <c r="M77" s="12">
        <v>46</v>
      </c>
      <c r="N77" s="33">
        <f t="shared" si="12"/>
        <v>717391.79000000027</v>
      </c>
      <c r="O77" s="33">
        <f t="shared" si="5"/>
        <v>2391.31</v>
      </c>
      <c r="P77" s="33">
        <f t="shared" si="6"/>
        <v>2382.85</v>
      </c>
      <c r="Q77" s="22">
        <f t="shared" si="7"/>
        <v>0.09</v>
      </c>
      <c r="R77" s="15">
        <f t="shared" si="8"/>
        <v>7.8284203424832111E-3</v>
      </c>
      <c r="S77" s="18">
        <f t="shared" si="9"/>
        <v>5597.39</v>
      </c>
      <c r="T77" s="20">
        <f t="shared" si="10"/>
        <v>3.0590919999999997E-2</v>
      </c>
      <c r="U77" s="20">
        <f>SUM(T$32:T77)</f>
        <v>0.67248189833333338</v>
      </c>
    </row>
    <row r="78" spans="3:21" ht="15" thickBot="1">
      <c r="C78" s="12">
        <v>47</v>
      </c>
      <c r="D78" s="14">
        <f t="shared" si="11"/>
        <v>928499.16000000015</v>
      </c>
      <c r="E78" s="12">
        <f t="shared" si="0"/>
        <v>3095</v>
      </c>
      <c r="F78" s="14">
        <f t="shared" si="1"/>
        <v>1679.16</v>
      </c>
      <c r="G78" s="15">
        <v>0</v>
      </c>
      <c r="H78" s="15">
        <f t="shared" si="2"/>
        <v>0</v>
      </c>
      <c r="I78" s="19">
        <f t="shared" si="3"/>
        <v>0</v>
      </c>
      <c r="J78" s="20">
        <f t="shared" si="4"/>
        <v>6.5767100000000004E-3</v>
      </c>
      <c r="K78" s="20">
        <f>SUM(J$32:J78)</f>
        <v>0.15009255583333334</v>
      </c>
      <c r="L78" s="17"/>
      <c r="M78" s="12">
        <v>47</v>
      </c>
      <c r="N78" s="33">
        <f t="shared" si="12"/>
        <v>709411.55000000028</v>
      </c>
      <c r="O78" s="33">
        <f t="shared" si="5"/>
        <v>2364.71</v>
      </c>
      <c r="P78" s="33">
        <f t="shared" si="6"/>
        <v>2409.4499999999998</v>
      </c>
      <c r="Q78" s="22">
        <f t="shared" si="7"/>
        <v>0.09</v>
      </c>
      <c r="R78" s="15">
        <f t="shared" si="8"/>
        <v>7.8284203424832111E-3</v>
      </c>
      <c r="S78" s="18">
        <f t="shared" si="9"/>
        <v>5534.71</v>
      </c>
      <c r="T78" s="20">
        <f t="shared" si="10"/>
        <v>3.1114626666666669E-2</v>
      </c>
      <c r="U78" s="20">
        <f>SUM(T$32:T78)</f>
        <v>0.70359652500000003</v>
      </c>
    </row>
    <row r="79" spans="3:21" ht="15" thickBot="1">
      <c r="C79" s="12">
        <v>48</v>
      </c>
      <c r="D79" s="14">
        <f t="shared" si="11"/>
        <v>926820.00000000012</v>
      </c>
      <c r="E79" s="12">
        <f t="shared" si="0"/>
        <v>3089.4</v>
      </c>
      <c r="F79" s="14">
        <f t="shared" si="1"/>
        <v>1684.76</v>
      </c>
      <c r="G79" s="15">
        <v>0</v>
      </c>
      <c r="H79" s="15">
        <f t="shared" si="2"/>
        <v>0</v>
      </c>
      <c r="I79" s="19">
        <f t="shared" si="3"/>
        <v>0</v>
      </c>
      <c r="J79" s="20">
        <f t="shared" si="4"/>
        <v>6.73904E-3</v>
      </c>
      <c r="K79" s="20">
        <f>SUM(J$32:J79)</f>
        <v>0.15683159583333334</v>
      </c>
      <c r="L79" s="17"/>
      <c r="M79" s="12">
        <v>48</v>
      </c>
      <c r="N79" s="33">
        <f t="shared" si="12"/>
        <v>701467.39000000036</v>
      </c>
      <c r="O79" s="33">
        <f t="shared" si="5"/>
        <v>2338.2199999999998</v>
      </c>
      <c r="P79" s="33">
        <f t="shared" si="6"/>
        <v>2435.94</v>
      </c>
      <c r="Q79" s="22">
        <f t="shared" si="7"/>
        <v>0.09</v>
      </c>
      <c r="R79" s="15">
        <f t="shared" si="8"/>
        <v>7.8284203424832111E-3</v>
      </c>
      <c r="S79" s="18">
        <f t="shared" si="9"/>
        <v>5472.31</v>
      </c>
      <c r="T79" s="20">
        <f t="shared" si="10"/>
        <v>3.1633000000000001E-2</v>
      </c>
      <c r="U79" s="20">
        <f>SUM(T$32:T79)</f>
        <v>0.73522952500000005</v>
      </c>
    </row>
    <row r="80" spans="3:21" ht="15" thickBot="1">
      <c r="C80" s="12">
        <v>49</v>
      </c>
      <c r="D80" s="14">
        <f t="shared" si="11"/>
        <v>925135.24000000011</v>
      </c>
      <c r="E80" s="12">
        <f t="shared" si="0"/>
        <v>3083.78</v>
      </c>
      <c r="F80" s="14">
        <f t="shared" si="1"/>
        <v>1690.38</v>
      </c>
      <c r="G80" s="15">
        <v>0</v>
      </c>
      <c r="H80" s="15">
        <f t="shared" si="2"/>
        <v>0</v>
      </c>
      <c r="I80" s="19">
        <f t="shared" si="3"/>
        <v>0</v>
      </c>
      <c r="J80" s="20">
        <f t="shared" si="4"/>
        <v>6.9023850000000005E-3</v>
      </c>
      <c r="K80" s="20">
        <f>SUM(J$32:J80)</f>
        <v>0.16373398083333335</v>
      </c>
      <c r="L80" s="17"/>
      <c r="M80" s="12">
        <v>49</v>
      </c>
      <c r="N80" s="33">
        <f t="shared" si="12"/>
        <v>693559.14000000036</v>
      </c>
      <c r="O80" s="33">
        <f t="shared" si="5"/>
        <v>2311.86</v>
      </c>
      <c r="P80" s="33">
        <f t="shared" si="6"/>
        <v>2462.3000000000002</v>
      </c>
      <c r="Q80" s="22">
        <f t="shared" si="7"/>
        <v>0.09</v>
      </c>
      <c r="R80" s="15">
        <f t="shared" si="8"/>
        <v>7.8284203424832111E-3</v>
      </c>
      <c r="S80" s="18">
        <f t="shared" si="9"/>
        <v>5410.2</v>
      </c>
      <c r="T80" s="20">
        <f t="shared" si="10"/>
        <v>3.2146041666666667E-2</v>
      </c>
      <c r="U80" s="20">
        <f>SUM(T$32:T80)</f>
        <v>0.76737556666666673</v>
      </c>
    </row>
    <row r="81" spans="3:21" ht="15" thickBot="1">
      <c r="C81" s="12">
        <v>50</v>
      </c>
      <c r="D81" s="14">
        <f t="shared" si="11"/>
        <v>923444.8600000001</v>
      </c>
      <c r="E81" s="12">
        <f t="shared" si="0"/>
        <v>3078.15</v>
      </c>
      <c r="F81" s="14">
        <f t="shared" si="1"/>
        <v>1696.01</v>
      </c>
      <c r="G81" s="15">
        <v>0</v>
      </c>
      <c r="H81" s="15">
        <f t="shared" si="2"/>
        <v>0</v>
      </c>
      <c r="I81" s="19">
        <f t="shared" si="3"/>
        <v>0</v>
      </c>
      <c r="J81" s="20">
        <f t="shared" si="4"/>
        <v>7.0667083333333337E-3</v>
      </c>
      <c r="K81" s="20">
        <f>SUM(J$32:J81)</f>
        <v>0.17080068916666669</v>
      </c>
      <c r="L81" s="17"/>
      <c r="M81" s="12">
        <v>50</v>
      </c>
      <c r="N81" s="33">
        <f t="shared" si="12"/>
        <v>685686.64000000036</v>
      </c>
      <c r="O81" s="33">
        <f t="shared" si="5"/>
        <v>2285.62</v>
      </c>
      <c r="P81" s="33">
        <f t="shared" si="6"/>
        <v>2488.54</v>
      </c>
      <c r="Q81" s="22">
        <f t="shared" si="7"/>
        <v>0.09</v>
      </c>
      <c r="R81" s="15">
        <f t="shared" si="8"/>
        <v>7.8284203424832111E-3</v>
      </c>
      <c r="S81" s="18">
        <f t="shared" si="9"/>
        <v>5348.36</v>
      </c>
      <c r="T81" s="20">
        <f t="shared" si="10"/>
        <v>3.2653750000000002E-2</v>
      </c>
      <c r="U81" s="20">
        <f>SUM(T$32:T81)</f>
        <v>0.80002931666666677</v>
      </c>
    </row>
    <row r="82" spans="3:21" ht="15" thickBot="1">
      <c r="C82" s="12">
        <v>51</v>
      </c>
      <c r="D82" s="14">
        <f t="shared" si="11"/>
        <v>921748.85000000009</v>
      </c>
      <c r="E82" s="12">
        <f t="shared" si="0"/>
        <v>3072.5</v>
      </c>
      <c r="F82" s="14">
        <f t="shared" si="1"/>
        <v>1701.66</v>
      </c>
      <c r="G82" s="15">
        <v>0</v>
      </c>
      <c r="H82" s="15">
        <f t="shared" si="2"/>
        <v>0</v>
      </c>
      <c r="I82" s="19">
        <f t="shared" si="3"/>
        <v>0</v>
      </c>
      <c r="J82" s="20">
        <f t="shared" si="4"/>
        <v>7.2320550000000003E-3</v>
      </c>
      <c r="K82" s="20">
        <f>SUM(J$32:J82)</f>
        <v>0.17803274416666667</v>
      </c>
      <c r="L82" s="17"/>
      <c r="M82" s="12">
        <v>51</v>
      </c>
      <c r="N82" s="33">
        <f t="shared" si="12"/>
        <v>677849.74000000034</v>
      </c>
      <c r="O82" s="33">
        <f t="shared" si="5"/>
        <v>2259.5</v>
      </c>
      <c r="P82" s="33">
        <f t="shared" si="6"/>
        <v>2514.66</v>
      </c>
      <c r="Q82" s="22">
        <f t="shared" si="7"/>
        <v>0.09</v>
      </c>
      <c r="R82" s="15">
        <f t="shared" si="8"/>
        <v>7.8284203424832111E-3</v>
      </c>
      <c r="S82" s="18">
        <f t="shared" si="9"/>
        <v>5286.81</v>
      </c>
      <c r="T82" s="20">
        <f t="shared" si="10"/>
        <v>3.31562475E-2</v>
      </c>
      <c r="U82" s="20">
        <f>SUM(T$32:T82)</f>
        <v>0.83318556416666678</v>
      </c>
    </row>
    <row r="83" spans="3:21" ht="15" thickBot="1">
      <c r="C83" s="12">
        <v>52</v>
      </c>
      <c r="D83" s="14">
        <f t="shared" si="11"/>
        <v>920047.19000000006</v>
      </c>
      <c r="E83" s="12">
        <f t="shared" si="0"/>
        <v>3066.82</v>
      </c>
      <c r="F83" s="14">
        <f t="shared" si="1"/>
        <v>1707.34</v>
      </c>
      <c r="G83" s="15">
        <v>0</v>
      </c>
      <c r="H83" s="15">
        <f t="shared" si="2"/>
        <v>0</v>
      </c>
      <c r="I83" s="19">
        <f t="shared" si="3"/>
        <v>0</v>
      </c>
      <c r="J83" s="20">
        <f t="shared" si="4"/>
        <v>7.3984733333333323E-3</v>
      </c>
      <c r="K83" s="20">
        <f>SUM(J$32:J83)</f>
        <v>0.1854312175</v>
      </c>
      <c r="L83" s="17"/>
      <c r="M83" s="12">
        <v>52</v>
      </c>
      <c r="N83" s="33">
        <f t="shared" si="12"/>
        <v>670048.27000000025</v>
      </c>
      <c r="O83" s="33">
        <f t="shared" si="5"/>
        <v>2233.4899999999998</v>
      </c>
      <c r="P83" s="33">
        <f t="shared" si="6"/>
        <v>2540.67</v>
      </c>
      <c r="Q83" s="22">
        <f t="shared" si="7"/>
        <v>0.09</v>
      </c>
      <c r="R83" s="15">
        <f t="shared" si="8"/>
        <v>7.8284203424832111E-3</v>
      </c>
      <c r="S83" s="18">
        <f t="shared" si="9"/>
        <v>5225.53</v>
      </c>
      <c r="T83" s="20">
        <f t="shared" si="10"/>
        <v>3.3653533333333333E-2</v>
      </c>
      <c r="U83" s="20">
        <f>SUM(T$32:T83)</f>
        <v>0.8668390975000001</v>
      </c>
    </row>
    <row r="84" spans="3:21" ht="15" thickBot="1">
      <c r="C84" s="12">
        <v>53</v>
      </c>
      <c r="D84" s="14">
        <f t="shared" si="11"/>
        <v>918339.85000000009</v>
      </c>
      <c r="E84" s="12">
        <f t="shared" si="0"/>
        <v>3061.13</v>
      </c>
      <c r="F84" s="14">
        <f t="shared" si="1"/>
        <v>1713.03</v>
      </c>
      <c r="G84" s="15">
        <v>0</v>
      </c>
      <c r="H84" s="15">
        <f t="shared" si="2"/>
        <v>0</v>
      </c>
      <c r="I84" s="19">
        <f t="shared" si="3"/>
        <v>0</v>
      </c>
      <c r="J84" s="20">
        <f t="shared" si="4"/>
        <v>7.5658825000000001E-3</v>
      </c>
      <c r="K84" s="20">
        <f>SUM(J$32:J84)</f>
        <v>0.1929971</v>
      </c>
      <c r="L84" s="17"/>
      <c r="M84" s="12">
        <v>53</v>
      </c>
      <c r="N84" s="33">
        <f t="shared" si="12"/>
        <v>662282.07000000018</v>
      </c>
      <c r="O84" s="33">
        <f t="shared" si="5"/>
        <v>2207.61</v>
      </c>
      <c r="P84" s="33">
        <f t="shared" si="6"/>
        <v>2566.5500000000002</v>
      </c>
      <c r="Q84" s="22">
        <f t="shared" si="7"/>
        <v>0.09</v>
      </c>
      <c r="R84" s="15">
        <f t="shared" si="8"/>
        <v>7.8284203424832111E-3</v>
      </c>
      <c r="S84" s="18">
        <f t="shared" si="9"/>
        <v>5164.53</v>
      </c>
      <c r="T84" s="20">
        <f t="shared" si="10"/>
        <v>3.414560333333333E-2</v>
      </c>
      <c r="U84" s="20">
        <f>SUM(T$32:T84)</f>
        <v>0.90098470083333337</v>
      </c>
    </row>
    <row r="85" spans="3:21" ht="15" thickBot="1">
      <c r="C85" s="12">
        <v>54</v>
      </c>
      <c r="D85" s="14">
        <f t="shared" si="11"/>
        <v>916626.82000000007</v>
      </c>
      <c r="E85" s="12">
        <f t="shared" si="0"/>
        <v>3055.42</v>
      </c>
      <c r="F85" s="14">
        <f t="shared" si="1"/>
        <v>1718.74</v>
      </c>
      <c r="G85" s="15">
        <v>0</v>
      </c>
      <c r="H85" s="15">
        <f t="shared" si="2"/>
        <v>0</v>
      </c>
      <c r="I85" s="19">
        <f t="shared" si="3"/>
        <v>0</v>
      </c>
      <c r="J85" s="20">
        <f t="shared" si="4"/>
        <v>7.7343300000000002E-3</v>
      </c>
      <c r="K85" s="20">
        <f>SUM(J$32:J85)</f>
        <v>0.20073143000000002</v>
      </c>
      <c r="L85" s="17"/>
      <c r="M85" s="12">
        <v>54</v>
      </c>
      <c r="N85" s="33">
        <f t="shared" si="12"/>
        <v>654550.99000000011</v>
      </c>
      <c r="O85" s="33">
        <f t="shared" si="5"/>
        <v>2181.84</v>
      </c>
      <c r="P85" s="33">
        <f t="shared" si="6"/>
        <v>2592.3200000000002</v>
      </c>
      <c r="Q85" s="22">
        <f t="shared" si="7"/>
        <v>0.09</v>
      </c>
      <c r="R85" s="15">
        <f t="shared" si="8"/>
        <v>7.8284203424832111E-3</v>
      </c>
      <c r="S85" s="18">
        <f t="shared" si="9"/>
        <v>5103.8100000000004</v>
      </c>
      <c r="T85" s="20">
        <f t="shared" si="10"/>
        <v>3.4632585000000007E-2</v>
      </c>
      <c r="U85" s="20">
        <f>SUM(T$32:T85)</f>
        <v>0.93561728583333337</v>
      </c>
    </row>
    <row r="86" spans="3:21" ht="15" thickBot="1">
      <c r="C86" s="12">
        <v>55</v>
      </c>
      <c r="D86" s="14">
        <f t="shared" si="11"/>
        <v>914908.08000000007</v>
      </c>
      <c r="E86" s="12">
        <f t="shared" si="0"/>
        <v>3049.69</v>
      </c>
      <c r="F86" s="14">
        <f t="shared" si="1"/>
        <v>1724.47</v>
      </c>
      <c r="G86" s="15">
        <v>0</v>
      </c>
      <c r="H86" s="15">
        <f t="shared" si="2"/>
        <v>0</v>
      </c>
      <c r="I86" s="19">
        <f t="shared" si="3"/>
        <v>0</v>
      </c>
      <c r="J86" s="20">
        <f t="shared" si="4"/>
        <v>7.9038208333333335E-3</v>
      </c>
      <c r="K86" s="20">
        <f>SUM(J$32:J86)</f>
        <v>0.20863525083333334</v>
      </c>
      <c r="L86" s="17"/>
      <c r="M86" s="12">
        <v>55</v>
      </c>
      <c r="N86" s="33">
        <f t="shared" si="12"/>
        <v>646854.8600000001</v>
      </c>
      <c r="O86" s="33">
        <f t="shared" si="5"/>
        <v>2156.1799999999998</v>
      </c>
      <c r="P86" s="33">
        <f t="shared" si="6"/>
        <v>2617.98</v>
      </c>
      <c r="Q86" s="22">
        <f t="shared" si="7"/>
        <v>0.09</v>
      </c>
      <c r="R86" s="15">
        <f t="shared" si="8"/>
        <v>7.8284203424832111E-3</v>
      </c>
      <c r="S86" s="18">
        <f t="shared" si="9"/>
        <v>5043.3599999999997</v>
      </c>
      <c r="T86" s="20">
        <f t="shared" si="10"/>
        <v>3.5114474999999999E-2</v>
      </c>
      <c r="U86" s="20">
        <f>SUM(T$32:T86)</f>
        <v>0.97073176083333335</v>
      </c>
    </row>
    <row r="87" spans="3:21" ht="15" thickBot="1">
      <c r="C87" s="12">
        <v>56</v>
      </c>
      <c r="D87" s="14">
        <f t="shared" si="11"/>
        <v>913183.6100000001</v>
      </c>
      <c r="E87" s="12">
        <f t="shared" si="0"/>
        <v>3043.95</v>
      </c>
      <c r="F87" s="14">
        <f t="shared" si="1"/>
        <v>1730.21</v>
      </c>
      <c r="G87" s="15">
        <v>0</v>
      </c>
      <c r="H87" s="15">
        <f t="shared" si="2"/>
        <v>0</v>
      </c>
      <c r="I87" s="19">
        <f t="shared" si="3"/>
        <v>0</v>
      </c>
      <c r="J87" s="20">
        <f t="shared" si="4"/>
        <v>8.0743133333333345E-3</v>
      </c>
      <c r="K87" s="20">
        <f>SUM(J$32:J87)</f>
        <v>0.21670956416666667</v>
      </c>
      <c r="L87" s="17"/>
      <c r="M87" s="12">
        <v>56</v>
      </c>
      <c r="N87" s="33">
        <f t="shared" si="12"/>
        <v>639193.52000000014</v>
      </c>
      <c r="O87" s="33">
        <f t="shared" si="5"/>
        <v>2130.65</v>
      </c>
      <c r="P87" s="33">
        <f t="shared" si="6"/>
        <v>2643.51</v>
      </c>
      <c r="Q87" s="22">
        <f t="shared" si="7"/>
        <v>0.09</v>
      </c>
      <c r="R87" s="15">
        <f t="shared" si="8"/>
        <v>7.8284203424832111E-3</v>
      </c>
      <c r="S87" s="18">
        <f t="shared" si="9"/>
        <v>4983.18</v>
      </c>
      <c r="T87" s="20">
        <f t="shared" si="10"/>
        <v>3.559122E-2</v>
      </c>
      <c r="U87" s="20">
        <f>SUM(T$32:T87)</f>
        <v>1.0063229808333334</v>
      </c>
    </row>
    <row r="88" spans="3:21" ht="15" thickBot="1">
      <c r="C88" s="12">
        <v>57</v>
      </c>
      <c r="D88" s="14">
        <f t="shared" si="11"/>
        <v>911453.40000000014</v>
      </c>
      <c r="E88" s="12">
        <f t="shared" si="0"/>
        <v>3038.18</v>
      </c>
      <c r="F88" s="14">
        <f t="shared" si="1"/>
        <v>1735.98</v>
      </c>
      <c r="G88" s="15">
        <v>0</v>
      </c>
      <c r="H88" s="15">
        <f t="shared" si="2"/>
        <v>0</v>
      </c>
      <c r="I88" s="19">
        <f t="shared" si="3"/>
        <v>0</v>
      </c>
      <c r="J88" s="20">
        <f t="shared" si="4"/>
        <v>8.2459049999999996E-3</v>
      </c>
      <c r="K88" s="20">
        <f>SUM(J$32:J88)</f>
        <v>0.22495546916666667</v>
      </c>
      <c r="L88" s="17"/>
      <c r="M88" s="12">
        <v>57</v>
      </c>
      <c r="N88" s="33">
        <f t="shared" si="12"/>
        <v>631566.83000000007</v>
      </c>
      <c r="O88" s="33">
        <f t="shared" si="5"/>
        <v>2105.2199999999998</v>
      </c>
      <c r="P88" s="33">
        <f t="shared" si="6"/>
        <v>2668.94</v>
      </c>
      <c r="Q88" s="22">
        <f t="shared" si="7"/>
        <v>0.09</v>
      </c>
      <c r="R88" s="15">
        <f t="shared" si="8"/>
        <v>7.8284203424832111E-3</v>
      </c>
      <c r="S88" s="18">
        <f t="shared" si="9"/>
        <v>4923.28</v>
      </c>
      <c r="T88" s="20">
        <f t="shared" si="10"/>
        <v>3.6063044999999995E-2</v>
      </c>
      <c r="U88" s="20">
        <f>SUM(T$32:T88)</f>
        <v>1.0423860258333333</v>
      </c>
    </row>
    <row r="89" spans="3:21" ht="15" thickBot="1">
      <c r="C89" s="12">
        <v>58</v>
      </c>
      <c r="D89" s="14">
        <f t="shared" si="11"/>
        <v>909717.42000000016</v>
      </c>
      <c r="E89" s="12">
        <f t="shared" si="0"/>
        <v>3032.39</v>
      </c>
      <c r="F89" s="14">
        <f t="shared" si="1"/>
        <v>1741.77</v>
      </c>
      <c r="G89" s="15">
        <v>0</v>
      </c>
      <c r="H89" s="15">
        <f t="shared" si="2"/>
        <v>0</v>
      </c>
      <c r="I89" s="19">
        <f t="shared" si="3"/>
        <v>0</v>
      </c>
      <c r="J89" s="20">
        <f t="shared" si="4"/>
        <v>8.4185549999999994E-3</v>
      </c>
      <c r="K89" s="20">
        <f>SUM(J$32:J89)</f>
        <v>0.23337402416666667</v>
      </c>
      <c r="L89" s="17"/>
      <c r="M89" s="12">
        <v>58</v>
      </c>
      <c r="N89" s="33">
        <f t="shared" si="12"/>
        <v>623974.6100000001</v>
      </c>
      <c r="O89" s="33">
        <f t="shared" si="5"/>
        <v>2079.92</v>
      </c>
      <c r="P89" s="33">
        <f t="shared" si="6"/>
        <v>2694.24</v>
      </c>
      <c r="Q89" s="22">
        <f t="shared" si="7"/>
        <v>0.09</v>
      </c>
      <c r="R89" s="15">
        <f t="shared" si="8"/>
        <v>7.8284203424832111E-3</v>
      </c>
      <c r="S89" s="18">
        <f t="shared" si="9"/>
        <v>4863.6400000000003</v>
      </c>
      <c r="T89" s="20">
        <f t="shared" si="10"/>
        <v>3.6529753333333331E-2</v>
      </c>
      <c r="U89" s="20">
        <f>SUM(T$32:T89)</f>
        <v>1.0789157791666666</v>
      </c>
    </row>
    <row r="90" spans="3:21" ht="15" thickBot="1">
      <c r="C90" s="12">
        <v>59</v>
      </c>
      <c r="D90" s="14">
        <f t="shared" si="11"/>
        <v>907975.65000000014</v>
      </c>
      <c r="E90" s="12">
        <f t="shared" si="0"/>
        <v>3026.59</v>
      </c>
      <c r="F90" s="14">
        <f t="shared" si="1"/>
        <v>1747.57</v>
      </c>
      <c r="G90" s="15">
        <v>0</v>
      </c>
      <c r="H90" s="15">
        <f t="shared" si="2"/>
        <v>0</v>
      </c>
      <c r="I90" s="19">
        <f t="shared" si="3"/>
        <v>0</v>
      </c>
      <c r="J90" s="20">
        <f t="shared" si="4"/>
        <v>8.5922191666666665E-3</v>
      </c>
      <c r="K90" s="20">
        <f>SUM(J$32:J90)</f>
        <v>0.24196624333333333</v>
      </c>
      <c r="L90" s="17"/>
      <c r="M90" s="12">
        <v>59</v>
      </c>
      <c r="N90" s="33">
        <f t="shared" si="12"/>
        <v>616416.7300000001</v>
      </c>
      <c r="O90" s="33">
        <f t="shared" si="5"/>
        <v>2054.7199999999998</v>
      </c>
      <c r="P90" s="33">
        <f t="shared" si="6"/>
        <v>2719.44</v>
      </c>
      <c r="Q90" s="22">
        <f t="shared" si="7"/>
        <v>0.09</v>
      </c>
      <c r="R90" s="15">
        <f t="shared" si="8"/>
        <v>7.8284203424832111E-3</v>
      </c>
      <c r="S90" s="18">
        <f t="shared" si="9"/>
        <v>4804.28</v>
      </c>
      <c r="T90" s="20">
        <f t="shared" si="10"/>
        <v>3.6991623333333334E-2</v>
      </c>
      <c r="U90" s="20">
        <f>SUM(T$32:T90)</f>
        <v>1.1159074025</v>
      </c>
    </row>
    <row r="91" spans="3:21" ht="15" thickBot="1">
      <c r="C91" s="12">
        <v>60</v>
      </c>
      <c r="D91" s="14">
        <f t="shared" si="11"/>
        <v>906228.08000000019</v>
      </c>
      <c r="E91" s="12">
        <f t="shared" si="0"/>
        <v>3020.76</v>
      </c>
      <c r="F91" s="14">
        <f t="shared" si="1"/>
        <v>1753.4</v>
      </c>
      <c r="G91" s="15">
        <v>0</v>
      </c>
      <c r="H91" s="15">
        <f t="shared" si="2"/>
        <v>0</v>
      </c>
      <c r="I91" s="19">
        <f t="shared" si="3"/>
        <v>0</v>
      </c>
      <c r="J91" s="20">
        <f t="shared" si="4"/>
        <v>8.7670000000000005E-3</v>
      </c>
      <c r="K91" s="20">
        <f>SUM(J$32:J91)</f>
        <v>0.25073324333333336</v>
      </c>
      <c r="L91" s="17"/>
      <c r="M91" s="12">
        <v>60</v>
      </c>
      <c r="N91" s="33">
        <f t="shared" si="12"/>
        <v>608893.01000000013</v>
      </c>
      <c r="O91" s="33">
        <f t="shared" si="5"/>
        <v>2029.64</v>
      </c>
      <c r="P91" s="33">
        <f t="shared" si="6"/>
        <v>2744.52</v>
      </c>
      <c r="Q91" s="22">
        <f t="shared" si="7"/>
        <v>0.09</v>
      </c>
      <c r="R91" s="15">
        <f t="shared" si="8"/>
        <v>7.8284203424832111E-3</v>
      </c>
      <c r="S91" s="18">
        <f t="shared" si="9"/>
        <v>4745.1899999999996</v>
      </c>
      <c r="T91" s="20">
        <f t="shared" si="10"/>
        <v>3.7448549999999997E-2</v>
      </c>
      <c r="U91" s="20">
        <f>SUM(T$32:T91)</f>
        <v>1.1533559524999999</v>
      </c>
    </row>
    <row r="92" spans="3:21" ht="15" thickBot="1">
      <c r="C92" s="12">
        <v>61</v>
      </c>
      <c r="D92" s="14">
        <f t="shared" si="11"/>
        <v>904474.68000000017</v>
      </c>
      <c r="E92" s="12">
        <f t="shared" si="0"/>
        <v>3014.92</v>
      </c>
      <c r="F92" s="14">
        <f t="shared" si="1"/>
        <v>1759.24</v>
      </c>
      <c r="G92" s="15">
        <v>0</v>
      </c>
      <c r="H92" s="15">
        <f t="shared" si="2"/>
        <v>0</v>
      </c>
      <c r="I92" s="19">
        <f t="shared" si="3"/>
        <v>0</v>
      </c>
      <c r="J92" s="20">
        <f t="shared" si="4"/>
        <v>8.9428033333333341E-3</v>
      </c>
      <c r="K92" s="20">
        <f>SUM(J$32:J92)</f>
        <v>0.25967604666666672</v>
      </c>
      <c r="L92" s="17"/>
      <c r="M92" s="12">
        <v>61</v>
      </c>
      <c r="N92" s="33">
        <f t="shared" si="12"/>
        <v>601403.30000000016</v>
      </c>
      <c r="O92" s="33">
        <f t="shared" si="5"/>
        <v>2004.68</v>
      </c>
      <c r="P92" s="33">
        <f t="shared" si="6"/>
        <v>2769.48</v>
      </c>
      <c r="Q92" s="22">
        <f t="shared" si="7"/>
        <v>0.09</v>
      </c>
      <c r="R92" s="15">
        <f t="shared" si="8"/>
        <v>7.8284203424832111E-3</v>
      </c>
      <c r="S92" s="18">
        <f t="shared" si="9"/>
        <v>4686.3599999999997</v>
      </c>
      <c r="T92" s="20">
        <f t="shared" si="10"/>
        <v>3.790052E-2</v>
      </c>
      <c r="U92" s="20">
        <f>SUM(T$32:T92)</f>
        <v>1.1912564724999999</v>
      </c>
    </row>
    <row r="93" spans="3:21" ht="15" thickBot="1">
      <c r="C93" s="12">
        <v>62</v>
      </c>
      <c r="D93" s="14">
        <f t="shared" si="11"/>
        <v>902715.44000000018</v>
      </c>
      <c r="E93" s="12">
        <f t="shared" si="0"/>
        <v>3009.05</v>
      </c>
      <c r="F93" s="14">
        <f t="shared" si="1"/>
        <v>1765.11</v>
      </c>
      <c r="G93" s="15">
        <v>0</v>
      </c>
      <c r="H93" s="15">
        <f t="shared" si="2"/>
        <v>0</v>
      </c>
      <c r="I93" s="19">
        <f t="shared" si="3"/>
        <v>0</v>
      </c>
      <c r="J93" s="20">
        <f t="shared" si="4"/>
        <v>9.1197349999999986E-3</v>
      </c>
      <c r="K93" s="20">
        <f>SUM(J$32:J93)</f>
        <v>0.26879578166666673</v>
      </c>
      <c r="L93" s="17"/>
      <c r="M93" s="12">
        <v>62</v>
      </c>
      <c r="N93" s="33">
        <f t="shared" si="12"/>
        <v>593947.4600000002</v>
      </c>
      <c r="O93" s="33">
        <f t="shared" si="5"/>
        <v>1979.82</v>
      </c>
      <c r="P93" s="33">
        <f t="shared" si="6"/>
        <v>2794.34</v>
      </c>
      <c r="Q93" s="22">
        <f t="shared" si="7"/>
        <v>0.09</v>
      </c>
      <c r="R93" s="15">
        <f t="shared" si="8"/>
        <v>7.8284203424832111E-3</v>
      </c>
      <c r="S93" s="18">
        <f t="shared" si="9"/>
        <v>4627.8</v>
      </c>
      <c r="T93" s="20">
        <f t="shared" si="10"/>
        <v>3.8347723333333333E-2</v>
      </c>
      <c r="U93" s="20">
        <f>SUM(T$32:T93)</f>
        <v>1.2296041958333332</v>
      </c>
    </row>
    <row r="94" spans="3:21" ht="15" thickBot="1">
      <c r="C94" s="12">
        <v>63</v>
      </c>
      <c r="D94" s="14">
        <f t="shared" si="11"/>
        <v>900950.33000000019</v>
      </c>
      <c r="E94" s="12">
        <f t="shared" si="0"/>
        <v>3003.17</v>
      </c>
      <c r="F94" s="14">
        <f t="shared" si="1"/>
        <v>1770.99</v>
      </c>
      <c r="G94" s="15">
        <v>0</v>
      </c>
      <c r="H94" s="15">
        <f t="shared" si="2"/>
        <v>0</v>
      </c>
      <c r="I94" s="19">
        <f t="shared" si="3"/>
        <v>0</v>
      </c>
      <c r="J94" s="20">
        <f t="shared" si="4"/>
        <v>9.2976975000000003E-3</v>
      </c>
      <c r="K94" s="20">
        <f>SUM(J$32:J94)</f>
        <v>0.27809347916666671</v>
      </c>
      <c r="L94" s="17"/>
      <c r="M94" s="12">
        <v>63</v>
      </c>
      <c r="N94" s="33">
        <f t="shared" si="12"/>
        <v>586525.32000000018</v>
      </c>
      <c r="O94" s="33">
        <f t="shared" si="5"/>
        <v>1955.08</v>
      </c>
      <c r="P94" s="33">
        <f t="shared" si="6"/>
        <v>2819.08</v>
      </c>
      <c r="Q94" s="22">
        <f t="shared" si="7"/>
        <v>0.09</v>
      </c>
      <c r="R94" s="15">
        <f t="shared" si="8"/>
        <v>7.8284203424832111E-3</v>
      </c>
      <c r="S94" s="18">
        <f t="shared" si="9"/>
        <v>4569.5</v>
      </c>
      <c r="T94" s="20">
        <f t="shared" si="10"/>
        <v>3.8790044999999995E-2</v>
      </c>
      <c r="U94" s="20">
        <f>SUM(T$32:T94)</f>
        <v>1.2683942408333333</v>
      </c>
    </row>
    <row r="95" spans="3:21" ht="15" thickBot="1">
      <c r="C95" s="12">
        <v>64</v>
      </c>
      <c r="D95" s="14">
        <f t="shared" si="11"/>
        <v>899179.3400000002</v>
      </c>
      <c r="E95" s="12">
        <f t="shared" si="0"/>
        <v>2997.26</v>
      </c>
      <c r="F95" s="14">
        <f t="shared" si="1"/>
        <v>1776.9</v>
      </c>
      <c r="G95" s="15">
        <v>0</v>
      </c>
      <c r="H95" s="15">
        <f t="shared" si="2"/>
        <v>0</v>
      </c>
      <c r="I95" s="19">
        <f t="shared" si="3"/>
        <v>0</v>
      </c>
      <c r="J95" s="20">
        <f t="shared" si="4"/>
        <v>9.4768000000000005E-3</v>
      </c>
      <c r="K95" s="20">
        <f>SUM(J$32:J95)</f>
        <v>0.28757027916666672</v>
      </c>
      <c r="L95" s="17"/>
      <c r="M95" s="12">
        <v>64</v>
      </c>
      <c r="N95" s="33">
        <f t="shared" si="12"/>
        <v>579136.74000000022</v>
      </c>
      <c r="O95" s="33">
        <f t="shared" si="5"/>
        <v>1930.46</v>
      </c>
      <c r="P95" s="33">
        <f t="shared" si="6"/>
        <v>2843.7</v>
      </c>
      <c r="Q95" s="22">
        <f t="shared" si="7"/>
        <v>0.09</v>
      </c>
      <c r="R95" s="15">
        <f t="shared" si="8"/>
        <v>7.8284203424832111E-3</v>
      </c>
      <c r="S95" s="18">
        <f t="shared" si="9"/>
        <v>4511.46</v>
      </c>
      <c r="T95" s="20">
        <f t="shared" si="10"/>
        <v>3.9227520000000002E-2</v>
      </c>
      <c r="U95" s="20">
        <f>SUM(T$32:T95)</f>
        <v>1.3076217608333334</v>
      </c>
    </row>
    <row r="96" spans="3:21" ht="15" thickBot="1">
      <c r="C96" s="12">
        <v>65</v>
      </c>
      <c r="D96" s="14">
        <f t="shared" si="11"/>
        <v>897402.44000000018</v>
      </c>
      <c r="E96" s="12">
        <f t="shared" si="0"/>
        <v>2991.34</v>
      </c>
      <c r="F96" s="14">
        <f t="shared" si="1"/>
        <v>1782.82</v>
      </c>
      <c r="G96" s="15">
        <v>0</v>
      </c>
      <c r="H96" s="15">
        <f t="shared" si="2"/>
        <v>0</v>
      </c>
      <c r="I96" s="19">
        <f t="shared" si="3"/>
        <v>0</v>
      </c>
      <c r="J96" s="20">
        <f t="shared" si="4"/>
        <v>9.6569416666666668E-3</v>
      </c>
      <c r="K96" s="20">
        <f>SUM(J$32:J96)</f>
        <v>0.29722722083333336</v>
      </c>
      <c r="L96" s="17"/>
      <c r="M96" s="12">
        <v>65</v>
      </c>
      <c r="N96" s="33">
        <f t="shared" si="12"/>
        <v>571781.58000000031</v>
      </c>
      <c r="O96" s="33">
        <f t="shared" si="5"/>
        <v>1905.94</v>
      </c>
      <c r="P96" s="33">
        <f t="shared" si="6"/>
        <v>2868.22</v>
      </c>
      <c r="Q96" s="22">
        <f t="shared" si="7"/>
        <v>0.09</v>
      </c>
      <c r="R96" s="15">
        <f t="shared" si="8"/>
        <v>7.8284203424832111E-3</v>
      </c>
      <c r="S96" s="18">
        <f t="shared" si="9"/>
        <v>4453.6899999999996</v>
      </c>
      <c r="T96" s="20">
        <f t="shared" si="10"/>
        <v>3.9660345833333333E-2</v>
      </c>
      <c r="U96" s="20">
        <f>SUM(T$32:T96)</f>
        <v>1.3472821066666667</v>
      </c>
    </row>
    <row r="97" spans="3:21" ht="15" thickBot="1">
      <c r="C97" s="12">
        <v>66</v>
      </c>
      <c r="D97" s="14">
        <f t="shared" si="11"/>
        <v>895619.62000000023</v>
      </c>
      <c r="E97" s="12">
        <f t="shared" ref="E97:E160" si="13">ROUND(D97*(1+($E$9/12))-D97,2)</f>
        <v>2985.4</v>
      </c>
      <c r="F97" s="14">
        <f t="shared" ref="F97:F160" si="14">ROUND(MIN(D97+E97,$E$10-E97),2)</f>
        <v>1788.76</v>
      </c>
      <c r="G97" s="15">
        <v>0</v>
      </c>
      <c r="H97" s="15">
        <f t="shared" ref="H97:H160" si="15">1-(1-G97)^(1/12)</f>
        <v>0</v>
      </c>
      <c r="I97" s="19">
        <f t="shared" ref="I97:I160" si="16">ROUND((D97-F97)*H97,2)</f>
        <v>0</v>
      </c>
      <c r="J97" s="20">
        <f t="shared" ref="J97:J160" si="17">(C97*(F97+I97))/(12*$E$7)</f>
        <v>9.8381800000000002E-3</v>
      </c>
      <c r="K97" s="20">
        <f>SUM(J$32:J97)</f>
        <v>0.30706540083333334</v>
      </c>
      <c r="L97" s="17"/>
      <c r="M97" s="12">
        <v>66</v>
      </c>
      <c r="N97" s="33">
        <f t="shared" si="12"/>
        <v>564459.67000000039</v>
      </c>
      <c r="O97" s="33">
        <f t="shared" ref="O97:O160" si="18">ROUND(N97*(1+($E$9/12))-N97,2)</f>
        <v>1881.53</v>
      </c>
      <c r="P97" s="33">
        <f t="shared" ref="P97:P160" si="19">ROUND(MIN(N97+O97,$E$10-O97),2)</f>
        <v>2892.63</v>
      </c>
      <c r="Q97" s="22">
        <f t="shared" ref="Q97:Q160" si="20">MIN(0.06,0.002*M97)*1.5</f>
        <v>0.09</v>
      </c>
      <c r="R97" s="15">
        <f t="shared" ref="R97:R160" si="21">1-(1-Q97)^(1/12)</f>
        <v>7.8284203424832111E-3</v>
      </c>
      <c r="S97" s="18">
        <f t="shared" ref="S97:S160" si="22">ROUND((N97-P97)*R97,2)</f>
        <v>4396.18</v>
      </c>
      <c r="T97" s="20">
        <f t="shared" ref="T97:T160" si="23">(M97*(P97+S97))/(12*$E$7)</f>
        <v>4.0088455000000002E-2</v>
      </c>
      <c r="U97" s="20">
        <f>SUM(T$32:T97)</f>
        <v>1.3873705616666667</v>
      </c>
    </row>
    <row r="98" spans="3:21" ht="15" thickBot="1">
      <c r="C98" s="12">
        <v>67</v>
      </c>
      <c r="D98" s="14">
        <f t="shared" ref="D98:D161" si="24">MAX(D97-F97-I97,0)</f>
        <v>893830.86000000022</v>
      </c>
      <c r="E98" s="12">
        <f t="shared" si="13"/>
        <v>2979.44</v>
      </c>
      <c r="F98" s="14">
        <f t="shared" si="14"/>
        <v>1794.72</v>
      </c>
      <c r="G98" s="15">
        <v>0</v>
      </c>
      <c r="H98" s="15">
        <f t="shared" si="15"/>
        <v>0</v>
      </c>
      <c r="I98" s="19">
        <f t="shared" si="16"/>
        <v>0</v>
      </c>
      <c r="J98" s="20">
        <f t="shared" si="17"/>
        <v>1.002052E-2</v>
      </c>
      <c r="K98" s="20">
        <f>SUM(J$32:J98)</f>
        <v>0.31708592083333331</v>
      </c>
      <c r="L98" s="17"/>
      <c r="M98" s="12">
        <v>67</v>
      </c>
      <c r="N98" s="33">
        <f t="shared" ref="N98:N161" si="25">MAX(N97-P97-S97,0)</f>
        <v>557170.86000000034</v>
      </c>
      <c r="O98" s="33">
        <f t="shared" si="18"/>
        <v>1857.24</v>
      </c>
      <c r="P98" s="33">
        <f t="shared" si="19"/>
        <v>2916.92</v>
      </c>
      <c r="Q98" s="22">
        <f t="shared" si="20"/>
        <v>0.09</v>
      </c>
      <c r="R98" s="15">
        <f t="shared" si="21"/>
        <v>7.8284203424832111E-3</v>
      </c>
      <c r="S98" s="18">
        <f t="shared" si="22"/>
        <v>4338.93</v>
      </c>
      <c r="T98" s="20">
        <f t="shared" si="23"/>
        <v>4.0511829166666666E-2</v>
      </c>
      <c r="U98" s="20">
        <f>SUM(T$32:T98)</f>
        <v>1.4278823908333333</v>
      </c>
    </row>
    <row r="99" spans="3:21" ht="15" thickBot="1">
      <c r="C99" s="12">
        <v>68</v>
      </c>
      <c r="D99" s="14">
        <f t="shared" si="24"/>
        <v>892036.14000000025</v>
      </c>
      <c r="E99" s="12">
        <f t="shared" si="13"/>
        <v>2973.45</v>
      </c>
      <c r="F99" s="14">
        <f t="shared" si="14"/>
        <v>1800.71</v>
      </c>
      <c r="G99" s="15">
        <v>0</v>
      </c>
      <c r="H99" s="15">
        <f t="shared" si="15"/>
        <v>0</v>
      </c>
      <c r="I99" s="19">
        <f t="shared" si="16"/>
        <v>0</v>
      </c>
      <c r="J99" s="20">
        <f t="shared" si="17"/>
        <v>1.0204023333333333E-2</v>
      </c>
      <c r="K99" s="20">
        <f>SUM(J$32:J99)</f>
        <v>0.32728994416666662</v>
      </c>
      <c r="L99" s="17"/>
      <c r="M99" s="12">
        <v>68</v>
      </c>
      <c r="N99" s="33">
        <f t="shared" si="25"/>
        <v>549915.01000000024</v>
      </c>
      <c r="O99" s="33">
        <f t="shared" si="18"/>
        <v>1833.05</v>
      </c>
      <c r="P99" s="33">
        <f t="shared" si="19"/>
        <v>2941.11</v>
      </c>
      <c r="Q99" s="22">
        <f t="shared" si="20"/>
        <v>0.09</v>
      </c>
      <c r="R99" s="15">
        <f t="shared" si="21"/>
        <v>7.8284203424832111E-3</v>
      </c>
      <c r="S99" s="18">
        <f t="shared" si="22"/>
        <v>4281.9399999999996</v>
      </c>
      <c r="T99" s="20">
        <f t="shared" si="23"/>
        <v>4.0930616666666662E-2</v>
      </c>
      <c r="U99" s="20">
        <f>SUM(T$32:T99)</f>
        <v>1.4688130075000001</v>
      </c>
    </row>
    <row r="100" spans="3:21" ht="15" thickBot="1">
      <c r="C100" s="12">
        <v>69</v>
      </c>
      <c r="D100" s="14">
        <f t="shared" si="24"/>
        <v>890235.43000000028</v>
      </c>
      <c r="E100" s="12">
        <f t="shared" si="13"/>
        <v>2967.45</v>
      </c>
      <c r="F100" s="14">
        <f t="shared" si="14"/>
        <v>1806.71</v>
      </c>
      <c r="G100" s="15">
        <v>0</v>
      </c>
      <c r="H100" s="15">
        <f t="shared" si="15"/>
        <v>0</v>
      </c>
      <c r="I100" s="19">
        <f t="shared" si="16"/>
        <v>0</v>
      </c>
      <c r="J100" s="20">
        <f t="shared" si="17"/>
        <v>1.03885825E-2</v>
      </c>
      <c r="K100" s="20">
        <f>SUM(J$32:J100)</f>
        <v>0.33767852666666665</v>
      </c>
      <c r="L100" s="17"/>
      <c r="M100" s="12">
        <v>69</v>
      </c>
      <c r="N100" s="33">
        <f t="shared" si="25"/>
        <v>542691.96000000031</v>
      </c>
      <c r="O100" s="33">
        <f t="shared" si="18"/>
        <v>1808.97</v>
      </c>
      <c r="P100" s="33">
        <f t="shared" si="19"/>
        <v>2965.19</v>
      </c>
      <c r="Q100" s="22">
        <f t="shared" si="20"/>
        <v>0.09</v>
      </c>
      <c r="R100" s="15">
        <f t="shared" si="21"/>
        <v>7.8284203424832111E-3</v>
      </c>
      <c r="S100" s="18">
        <f t="shared" si="22"/>
        <v>4225.21</v>
      </c>
      <c r="T100" s="20">
        <f t="shared" si="23"/>
        <v>4.1344800000000001E-2</v>
      </c>
      <c r="U100" s="20">
        <f>SUM(T$32:T100)</f>
        <v>1.5101578075000002</v>
      </c>
    </row>
    <row r="101" spans="3:21" ht="15" thickBot="1">
      <c r="C101" s="12">
        <v>70</v>
      </c>
      <c r="D101" s="14">
        <f t="shared" si="24"/>
        <v>888428.72000000032</v>
      </c>
      <c r="E101" s="12">
        <f t="shared" si="13"/>
        <v>2961.43</v>
      </c>
      <c r="F101" s="14">
        <f t="shared" si="14"/>
        <v>1812.73</v>
      </c>
      <c r="G101" s="15">
        <v>0</v>
      </c>
      <c r="H101" s="15">
        <f t="shared" si="15"/>
        <v>0</v>
      </c>
      <c r="I101" s="19">
        <f t="shared" si="16"/>
        <v>0</v>
      </c>
      <c r="J101" s="20">
        <f t="shared" si="17"/>
        <v>1.0574258333333334E-2</v>
      </c>
      <c r="K101" s="20">
        <f>SUM(J$32:J101)</f>
        <v>0.34825278499999995</v>
      </c>
      <c r="L101" s="17"/>
      <c r="M101" s="12">
        <v>70</v>
      </c>
      <c r="N101" s="33">
        <f t="shared" si="25"/>
        <v>535501.56000000041</v>
      </c>
      <c r="O101" s="33">
        <f t="shared" si="18"/>
        <v>1785.01</v>
      </c>
      <c r="P101" s="33">
        <f t="shared" si="19"/>
        <v>2989.15</v>
      </c>
      <c r="Q101" s="22">
        <f t="shared" si="20"/>
        <v>0.09</v>
      </c>
      <c r="R101" s="15">
        <f t="shared" si="21"/>
        <v>7.8284203424832111E-3</v>
      </c>
      <c r="S101" s="18">
        <f t="shared" si="22"/>
        <v>4168.7299999999996</v>
      </c>
      <c r="T101" s="20">
        <f t="shared" si="23"/>
        <v>4.1754299999999994E-2</v>
      </c>
      <c r="U101" s="20">
        <f>SUM(T$32:T101)</f>
        <v>1.5519121075000002</v>
      </c>
    </row>
    <row r="102" spans="3:21" ht="15" thickBot="1">
      <c r="C102" s="12">
        <v>71</v>
      </c>
      <c r="D102" s="14">
        <f t="shared" si="24"/>
        <v>886615.99000000034</v>
      </c>
      <c r="E102" s="12">
        <f t="shared" si="13"/>
        <v>2955.39</v>
      </c>
      <c r="F102" s="14">
        <f t="shared" si="14"/>
        <v>1818.77</v>
      </c>
      <c r="G102" s="15">
        <v>0</v>
      </c>
      <c r="H102" s="15">
        <f t="shared" si="15"/>
        <v>0</v>
      </c>
      <c r="I102" s="19">
        <f t="shared" si="16"/>
        <v>0</v>
      </c>
      <c r="J102" s="20">
        <f t="shared" si="17"/>
        <v>1.0761055833333333E-2</v>
      </c>
      <c r="K102" s="20">
        <f>SUM(J$32:J102)</f>
        <v>0.35901384083333326</v>
      </c>
      <c r="L102" s="17"/>
      <c r="M102" s="12">
        <v>71</v>
      </c>
      <c r="N102" s="33">
        <f t="shared" si="25"/>
        <v>528343.6800000004</v>
      </c>
      <c r="O102" s="33">
        <f t="shared" si="18"/>
        <v>1761.15</v>
      </c>
      <c r="P102" s="33">
        <f t="shared" si="19"/>
        <v>3013.01</v>
      </c>
      <c r="Q102" s="22">
        <f t="shared" si="20"/>
        <v>0.09</v>
      </c>
      <c r="R102" s="15">
        <f t="shared" si="21"/>
        <v>7.8284203424832111E-3</v>
      </c>
      <c r="S102" s="18">
        <f t="shared" si="22"/>
        <v>4112.51</v>
      </c>
      <c r="T102" s="20">
        <f t="shared" si="23"/>
        <v>4.215932666666667E-2</v>
      </c>
      <c r="U102" s="20">
        <f>SUM(T$32:T102)</f>
        <v>1.5940714341666669</v>
      </c>
    </row>
    <row r="103" spans="3:21" ht="15" thickBot="1">
      <c r="C103" s="12">
        <v>72</v>
      </c>
      <c r="D103" s="14">
        <f t="shared" si="24"/>
        <v>884797.22000000032</v>
      </c>
      <c r="E103" s="12">
        <f t="shared" si="13"/>
        <v>2949.32</v>
      </c>
      <c r="F103" s="14">
        <f t="shared" si="14"/>
        <v>1824.84</v>
      </c>
      <c r="G103" s="15">
        <v>0</v>
      </c>
      <c r="H103" s="15">
        <f t="shared" si="15"/>
        <v>0</v>
      </c>
      <c r="I103" s="19">
        <f t="shared" si="16"/>
        <v>0</v>
      </c>
      <c r="J103" s="20">
        <f t="shared" si="17"/>
        <v>1.0949039999999998E-2</v>
      </c>
      <c r="K103" s="20">
        <f>SUM(J$32:J103)</f>
        <v>0.36996288083333329</v>
      </c>
      <c r="L103" s="17"/>
      <c r="M103" s="12">
        <v>72</v>
      </c>
      <c r="N103" s="33">
        <f t="shared" si="25"/>
        <v>521218.16000000038</v>
      </c>
      <c r="O103" s="33">
        <f t="shared" si="18"/>
        <v>1737.39</v>
      </c>
      <c r="P103" s="33">
        <f t="shared" si="19"/>
        <v>3036.77</v>
      </c>
      <c r="Q103" s="22">
        <f t="shared" si="20"/>
        <v>0.09</v>
      </c>
      <c r="R103" s="15">
        <f t="shared" si="21"/>
        <v>7.8284203424832111E-3</v>
      </c>
      <c r="S103" s="18">
        <f t="shared" si="22"/>
        <v>4056.54</v>
      </c>
      <c r="T103" s="20">
        <f t="shared" si="23"/>
        <v>4.2559859999999998E-2</v>
      </c>
      <c r="U103" s="20">
        <f>SUM(T$32:T103)</f>
        <v>1.6366312941666668</v>
      </c>
    </row>
    <row r="104" spans="3:21" ht="15" thickBot="1">
      <c r="C104" s="12">
        <v>73</v>
      </c>
      <c r="D104" s="14">
        <f t="shared" si="24"/>
        <v>882972.38000000035</v>
      </c>
      <c r="E104" s="12">
        <f t="shared" si="13"/>
        <v>2943.24</v>
      </c>
      <c r="F104" s="14">
        <f t="shared" si="14"/>
        <v>1830.92</v>
      </c>
      <c r="G104" s="15">
        <v>0</v>
      </c>
      <c r="H104" s="15">
        <f t="shared" si="15"/>
        <v>0</v>
      </c>
      <c r="I104" s="19">
        <f t="shared" si="16"/>
        <v>0</v>
      </c>
      <c r="J104" s="20">
        <f t="shared" si="17"/>
        <v>1.1138096666666666E-2</v>
      </c>
      <c r="K104" s="20">
        <f>SUM(J$32:J104)</f>
        <v>0.38110097749999994</v>
      </c>
      <c r="L104" s="17"/>
      <c r="M104" s="12">
        <v>73</v>
      </c>
      <c r="N104" s="33">
        <f t="shared" si="25"/>
        <v>514124.85000000038</v>
      </c>
      <c r="O104" s="33">
        <f t="shared" si="18"/>
        <v>1713.75</v>
      </c>
      <c r="P104" s="33">
        <f t="shared" si="19"/>
        <v>3060.41</v>
      </c>
      <c r="Q104" s="22">
        <f t="shared" si="20"/>
        <v>0.09</v>
      </c>
      <c r="R104" s="15">
        <f t="shared" si="21"/>
        <v>7.8284203424832111E-3</v>
      </c>
      <c r="S104" s="18">
        <f t="shared" si="22"/>
        <v>4000.83</v>
      </c>
      <c r="T104" s="20">
        <f t="shared" si="23"/>
        <v>4.2955876666666663E-2</v>
      </c>
      <c r="U104" s="20">
        <f>SUM(T$32:T104)</f>
        <v>1.6795871708333334</v>
      </c>
    </row>
    <row r="105" spans="3:21" ht="15" thickBot="1">
      <c r="C105" s="12">
        <v>74</v>
      </c>
      <c r="D105" s="14">
        <f t="shared" si="24"/>
        <v>881141.46000000031</v>
      </c>
      <c r="E105" s="12">
        <f t="shared" si="13"/>
        <v>2937.14</v>
      </c>
      <c r="F105" s="14">
        <f t="shared" si="14"/>
        <v>1837.02</v>
      </c>
      <c r="G105" s="15">
        <v>0</v>
      </c>
      <c r="H105" s="15">
        <f t="shared" si="15"/>
        <v>0</v>
      </c>
      <c r="I105" s="19">
        <f t="shared" si="16"/>
        <v>0</v>
      </c>
      <c r="J105" s="20">
        <f t="shared" si="17"/>
        <v>1.1328290000000001E-2</v>
      </c>
      <c r="K105" s="20">
        <f>SUM(J$32:J105)</f>
        <v>0.39242926749999996</v>
      </c>
      <c r="L105" s="17"/>
      <c r="M105" s="12">
        <v>74</v>
      </c>
      <c r="N105" s="33">
        <f t="shared" si="25"/>
        <v>507063.61000000039</v>
      </c>
      <c r="O105" s="33">
        <f t="shared" si="18"/>
        <v>1690.21</v>
      </c>
      <c r="P105" s="33">
        <f t="shared" si="19"/>
        <v>3083.95</v>
      </c>
      <c r="Q105" s="22">
        <f t="shared" si="20"/>
        <v>0.09</v>
      </c>
      <c r="R105" s="15">
        <f t="shared" si="21"/>
        <v>7.8284203424832111E-3</v>
      </c>
      <c r="S105" s="18">
        <f t="shared" si="22"/>
        <v>3945.36</v>
      </c>
      <c r="T105" s="20">
        <f t="shared" si="23"/>
        <v>4.3347411666666662E-2</v>
      </c>
      <c r="U105" s="20">
        <f>SUM(T$32:T105)</f>
        <v>1.7229345825</v>
      </c>
    </row>
    <row r="106" spans="3:21" ht="15" thickBot="1">
      <c r="C106" s="12">
        <v>75</v>
      </c>
      <c r="D106" s="14">
        <f t="shared" si="24"/>
        <v>879304.44000000029</v>
      </c>
      <c r="E106" s="12">
        <f t="shared" si="13"/>
        <v>2931.01</v>
      </c>
      <c r="F106" s="14">
        <f t="shared" si="14"/>
        <v>1843.15</v>
      </c>
      <c r="G106" s="15">
        <v>0</v>
      </c>
      <c r="H106" s="15">
        <f t="shared" si="15"/>
        <v>0</v>
      </c>
      <c r="I106" s="19">
        <f t="shared" si="16"/>
        <v>0</v>
      </c>
      <c r="J106" s="20">
        <f t="shared" si="17"/>
        <v>1.15196875E-2</v>
      </c>
      <c r="K106" s="20">
        <f>SUM(J$32:J106)</f>
        <v>0.40394895499999994</v>
      </c>
      <c r="L106" s="17"/>
      <c r="M106" s="12">
        <v>75</v>
      </c>
      <c r="N106" s="33">
        <f t="shared" si="25"/>
        <v>500034.3000000004</v>
      </c>
      <c r="O106" s="33">
        <f t="shared" si="18"/>
        <v>1666.78</v>
      </c>
      <c r="P106" s="33">
        <f t="shared" si="19"/>
        <v>3107.38</v>
      </c>
      <c r="Q106" s="22">
        <f t="shared" si="20"/>
        <v>0.09</v>
      </c>
      <c r="R106" s="15">
        <f t="shared" si="21"/>
        <v>7.8284203424832111E-3</v>
      </c>
      <c r="S106" s="18">
        <f t="shared" si="22"/>
        <v>3890.15</v>
      </c>
      <c r="T106" s="20">
        <f t="shared" si="23"/>
        <v>4.3734562499999997E-2</v>
      </c>
      <c r="U106" s="20">
        <f>SUM(T$32:T106)</f>
        <v>1.7666691450000001</v>
      </c>
    </row>
    <row r="107" spans="3:21" ht="15" thickBot="1">
      <c r="C107" s="12">
        <v>76</v>
      </c>
      <c r="D107" s="14">
        <f t="shared" si="24"/>
        <v>877461.29000000027</v>
      </c>
      <c r="E107" s="12">
        <f t="shared" si="13"/>
        <v>2924.87</v>
      </c>
      <c r="F107" s="14">
        <f t="shared" si="14"/>
        <v>1849.29</v>
      </c>
      <c r="G107" s="15">
        <v>0</v>
      </c>
      <c r="H107" s="15">
        <f t="shared" si="15"/>
        <v>0</v>
      </c>
      <c r="I107" s="19">
        <f t="shared" si="16"/>
        <v>0</v>
      </c>
      <c r="J107" s="20">
        <f t="shared" si="17"/>
        <v>1.1712170000000001E-2</v>
      </c>
      <c r="K107" s="20">
        <f>SUM(J$32:J107)</f>
        <v>0.41566112499999996</v>
      </c>
      <c r="L107" s="17"/>
      <c r="M107" s="12">
        <v>76</v>
      </c>
      <c r="N107" s="33">
        <f t="shared" si="25"/>
        <v>493036.77000000037</v>
      </c>
      <c r="O107" s="33">
        <f t="shared" si="18"/>
        <v>1643.46</v>
      </c>
      <c r="P107" s="33">
        <f t="shared" si="19"/>
        <v>3130.7</v>
      </c>
      <c r="Q107" s="22">
        <f t="shared" si="20"/>
        <v>0.09</v>
      </c>
      <c r="R107" s="15">
        <f t="shared" si="21"/>
        <v>7.8284203424832111E-3</v>
      </c>
      <c r="S107" s="18">
        <f t="shared" si="22"/>
        <v>3835.19</v>
      </c>
      <c r="T107" s="20">
        <f t="shared" si="23"/>
        <v>4.4117303333333323E-2</v>
      </c>
      <c r="U107" s="20">
        <f>SUM(T$32:T107)</f>
        <v>1.8107864483333334</v>
      </c>
    </row>
    <row r="108" spans="3:21" ht="15" thickBot="1">
      <c r="C108" s="12">
        <v>77</v>
      </c>
      <c r="D108" s="14">
        <f t="shared" si="24"/>
        <v>875612.00000000023</v>
      </c>
      <c r="E108" s="12">
        <f t="shared" si="13"/>
        <v>2918.71</v>
      </c>
      <c r="F108" s="14">
        <f t="shared" si="14"/>
        <v>1855.45</v>
      </c>
      <c r="G108" s="15">
        <v>0</v>
      </c>
      <c r="H108" s="15">
        <f t="shared" si="15"/>
        <v>0</v>
      </c>
      <c r="I108" s="19">
        <f t="shared" si="16"/>
        <v>0</v>
      </c>
      <c r="J108" s="20">
        <f t="shared" si="17"/>
        <v>1.1905804166666666E-2</v>
      </c>
      <c r="K108" s="20">
        <f>SUM(J$32:J108)</f>
        <v>0.42756692916666661</v>
      </c>
      <c r="L108" s="17"/>
      <c r="M108" s="12">
        <v>77</v>
      </c>
      <c r="N108" s="33">
        <f t="shared" si="25"/>
        <v>486070.88000000035</v>
      </c>
      <c r="O108" s="33">
        <f t="shared" si="18"/>
        <v>1620.24</v>
      </c>
      <c r="P108" s="33">
        <f t="shared" si="19"/>
        <v>3153.92</v>
      </c>
      <c r="Q108" s="22">
        <f t="shared" si="20"/>
        <v>0.09</v>
      </c>
      <c r="R108" s="15">
        <f t="shared" si="21"/>
        <v>7.8284203424832111E-3</v>
      </c>
      <c r="S108" s="18">
        <f t="shared" si="22"/>
        <v>3780.48</v>
      </c>
      <c r="T108" s="20">
        <f t="shared" si="23"/>
        <v>4.4495733333333329E-2</v>
      </c>
      <c r="U108" s="20">
        <f>SUM(T$32:T108)</f>
        <v>1.8552821816666667</v>
      </c>
    </row>
    <row r="109" spans="3:21" ht="15" thickBot="1">
      <c r="C109" s="12">
        <v>78</v>
      </c>
      <c r="D109" s="14">
        <f t="shared" si="24"/>
        <v>873756.55000000028</v>
      </c>
      <c r="E109" s="12">
        <f t="shared" si="13"/>
        <v>2912.52</v>
      </c>
      <c r="F109" s="14">
        <f t="shared" si="14"/>
        <v>1861.64</v>
      </c>
      <c r="G109" s="15">
        <v>0</v>
      </c>
      <c r="H109" s="15">
        <f t="shared" si="15"/>
        <v>0</v>
      </c>
      <c r="I109" s="19">
        <f t="shared" si="16"/>
        <v>0</v>
      </c>
      <c r="J109" s="20">
        <f t="shared" si="17"/>
        <v>1.2100660000000001E-2</v>
      </c>
      <c r="K109" s="20">
        <f>SUM(J$32:J109)</f>
        <v>0.43966758916666659</v>
      </c>
      <c r="L109" s="17"/>
      <c r="M109" s="12">
        <v>78</v>
      </c>
      <c r="N109" s="33">
        <f t="shared" si="25"/>
        <v>479136.48000000039</v>
      </c>
      <c r="O109" s="33">
        <f t="shared" si="18"/>
        <v>1597.12</v>
      </c>
      <c r="P109" s="33">
        <f t="shared" si="19"/>
        <v>3177.04</v>
      </c>
      <c r="Q109" s="22">
        <f t="shared" si="20"/>
        <v>0.09</v>
      </c>
      <c r="R109" s="15">
        <f t="shared" si="21"/>
        <v>7.8284203424832111E-3</v>
      </c>
      <c r="S109" s="18">
        <f t="shared" si="22"/>
        <v>3726.01</v>
      </c>
      <c r="T109" s="20">
        <f t="shared" si="23"/>
        <v>4.4869825000000002E-2</v>
      </c>
      <c r="U109" s="20">
        <f>SUM(T$32:T109)</f>
        <v>1.9001520066666666</v>
      </c>
    </row>
    <row r="110" spans="3:21" ht="15" thickBot="1">
      <c r="C110" s="12">
        <v>79</v>
      </c>
      <c r="D110" s="14">
        <f t="shared" si="24"/>
        <v>871894.91000000027</v>
      </c>
      <c r="E110" s="12">
        <f t="shared" si="13"/>
        <v>2906.32</v>
      </c>
      <c r="F110" s="14">
        <f t="shared" si="14"/>
        <v>1867.84</v>
      </c>
      <c r="G110" s="15">
        <v>0</v>
      </c>
      <c r="H110" s="15">
        <f t="shared" si="15"/>
        <v>0</v>
      </c>
      <c r="I110" s="19">
        <f t="shared" si="16"/>
        <v>0</v>
      </c>
      <c r="J110" s="20">
        <f t="shared" si="17"/>
        <v>1.2296613333333333E-2</v>
      </c>
      <c r="K110" s="20">
        <f>SUM(J$32:J110)</f>
        <v>0.45196420249999991</v>
      </c>
      <c r="L110" s="17"/>
      <c r="M110" s="12">
        <v>79</v>
      </c>
      <c r="N110" s="33">
        <f t="shared" si="25"/>
        <v>472233.4300000004</v>
      </c>
      <c r="O110" s="33">
        <f t="shared" si="18"/>
        <v>1574.11</v>
      </c>
      <c r="P110" s="33">
        <f t="shared" si="19"/>
        <v>3200.05</v>
      </c>
      <c r="Q110" s="22">
        <f t="shared" si="20"/>
        <v>0.09</v>
      </c>
      <c r="R110" s="15">
        <f t="shared" si="21"/>
        <v>7.8284203424832111E-3</v>
      </c>
      <c r="S110" s="18">
        <f t="shared" si="22"/>
        <v>3671.79</v>
      </c>
      <c r="T110" s="20">
        <f t="shared" si="23"/>
        <v>4.5239613333333331E-2</v>
      </c>
      <c r="U110" s="20">
        <f>SUM(T$32:T110)</f>
        <v>1.9453916199999999</v>
      </c>
    </row>
    <row r="111" spans="3:21" ht="15" thickBot="1">
      <c r="C111" s="12">
        <v>80</v>
      </c>
      <c r="D111" s="14">
        <f t="shared" si="24"/>
        <v>870027.0700000003</v>
      </c>
      <c r="E111" s="12">
        <f t="shared" si="13"/>
        <v>2900.09</v>
      </c>
      <c r="F111" s="14">
        <f t="shared" si="14"/>
        <v>1874.07</v>
      </c>
      <c r="G111" s="15">
        <v>0</v>
      </c>
      <c r="H111" s="15">
        <f t="shared" si="15"/>
        <v>0</v>
      </c>
      <c r="I111" s="19">
        <f t="shared" si="16"/>
        <v>0</v>
      </c>
      <c r="J111" s="20">
        <f t="shared" si="17"/>
        <v>1.2493800000000001E-2</v>
      </c>
      <c r="K111" s="20">
        <f>SUM(J$32:J111)</f>
        <v>0.46445800249999991</v>
      </c>
      <c r="L111" s="17"/>
      <c r="M111" s="12">
        <v>80</v>
      </c>
      <c r="N111" s="33">
        <f t="shared" si="25"/>
        <v>465361.59000000043</v>
      </c>
      <c r="O111" s="33">
        <f t="shared" si="18"/>
        <v>1551.21</v>
      </c>
      <c r="P111" s="33">
        <f t="shared" si="19"/>
        <v>3222.95</v>
      </c>
      <c r="Q111" s="22">
        <f t="shared" si="20"/>
        <v>0.09</v>
      </c>
      <c r="R111" s="15">
        <f t="shared" si="21"/>
        <v>7.8284203424832111E-3</v>
      </c>
      <c r="S111" s="18">
        <f t="shared" si="22"/>
        <v>3617.82</v>
      </c>
      <c r="T111" s="20">
        <f t="shared" si="23"/>
        <v>4.5605133333333339E-2</v>
      </c>
      <c r="U111" s="20">
        <f>SUM(T$32:T111)</f>
        <v>1.9909967533333333</v>
      </c>
    </row>
    <row r="112" spans="3:21" ht="15" thickBot="1">
      <c r="C112" s="12">
        <v>81</v>
      </c>
      <c r="D112" s="14">
        <f t="shared" si="24"/>
        <v>868153.00000000035</v>
      </c>
      <c r="E112" s="12">
        <f t="shared" si="13"/>
        <v>2893.84</v>
      </c>
      <c r="F112" s="14">
        <f t="shared" si="14"/>
        <v>1880.32</v>
      </c>
      <c r="G112" s="15">
        <v>0</v>
      </c>
      <c r="H112" s="15">
        <f t="shared" si="15"/>
        <v>0</v>
      </c>
      <c r="I112" s="19">
        <f t="shared" si="16"/>
        <v>0</v>
      </c>
      <c r="J112" s="20">
        <f t="shared" si="17"/>
        <v>1.2692159999999999E-2</v>
      </c>
      <c r="K112" s="20">
        <f>SUM(J$32:J112)</f>
        <v>0.47715016249999992</v>
      </c>
      <c r="L112" s="17"/>
      <c r="M112" s="12">
        <v>81</v>
      </c>
      <c r="N112" s="33">
        <f t="shared" si="25"/>
        <v>458520.82000000041</v>
      </c>
      <c r="O112" s="33">
        <f t="shared" si="18"/>
        <v>1528.4</v>
      </c>
      <c r="P112" s="33">
        <f t="shared" si="19"/>
        <v>3245.76</v>
      </c>
      <c r="Q112" s="22">
        <f t="shared" si="20"/>
        <v>0.09</v>
      </c>
      <c r="R112" s="15">
        <f t="shared" si="21"/>
        <v>7.8284203424832111E-3</v>
      </c>
      <c r="S112" s="18">
        <f t="shared" si="22"/>
        <v>3564.08</v>
      </c>
      <c r="T112" s="20">
        <f t="shared" si="23"/>
        <v>4.5966420000000001E-2</v>
      </c>
      <c r="U112" s="20">
        <f>SUM(T$32:T112)</f>
        <v>2.0369631733333331</v>
      </c>
    </row>
    <row r="113" spans="3:21" ht="15" thickBot="1">
      <c r="C113" s="12">
        <v>82</v>
      </c>
      <c r="D113" s="14">
        <f t="shared" si="24"/>
        <v>866272.6800000004</v>
      </c>
      <c r="E113" s="12">
        <f t="shared" si="13"/>
        <v>2887.58</v>
      </c>
      <c r="F113" s="14">
        <f t="shared" si="14"/>
        <v>1886.58</v>
      </c>
      <c r="G113" s="15">
        <v>0</v>
      </c>
      <c r="H113" s="15">
        <f t="shared" si="15"/>
        <v>0</v>
      </c>
      <c r="I113" s="19">
        <f t="shared" si="16"/>
        <v>0</v>
      </c>
      <c r="J113" s="20">
        <f t="shared" si="17"/>
        <v>1.2891629999999999E-2</v>
      </c>
      <c r="K113" s="20">
        <f>SUM(J$32:J113)</f>
        <v>0.49004179249999991</v>
      </c>
      <c r="L113" s="17"/>
      <c r="M113" s="12">
        <v>82</v>
      </c>
      <c r="N113" s="33">
        <f t="shared" si="25"/>
        <v>451710.98000000039</v>
      </c>
      <c r="O113" s="33">
        <f t="shared" si="18"/>
        <v>1505.7</v>
      </c>
      <c r="P113" s="33">
        <f t="shared" si="19"/>
        <v>3268.46</v>
      </c>
      <c r="Q113" s="22">
        <f t="shared" si="20"/>
        <v>0.09</v>
      </c>
      <c r="R113" s="15">
        <f t="shared" si="21"/>
        <v>7.8284203424832111E-3</v>
      </c>
      <c r="S113" s="18">
        <f t="shared" si="22"/>
        <v>3510.6</v>
      </c>
      <c r="T113" s="20">
        <f t="shared" si="23"/>
        <v>4.6323576666666658E-2</v>
      </c>
      <c r="U113" s="20">
        <f>SUM(T$32:T113)</f>
        <v>2.0832867499999996</v>
      </c>
    </row>
    <row r="114" spans="3:21" ht="15" thickBot="1">
      <c r="C114" s="12">
        <v>83</v>
      </c>
      <c r="D114" s="14">
        <f t="shared" si="24"/>
        <v>864386.10000000044</v>
      </c>
      <c r="E114" s="12">
        <f t="shared" si="13"/>
        <v>2881.29</v>
      </c>
      <c r="F114" s="14">
        <f t="shared" si="14"/>
        <v>1892.87</v>
      </c>
      <c r="G114" s="15">
        <v>0</v>
      </c>
      <c r="H114" s="15">
        <f t="shared" si="15"/>
        <v>0</v>
      </c>
      <c r="I114" s="19">
        <f t="shared" si="16"/>
        <v>0</v>
      </c>
      <c r="J114" s="20">
        <f t="shared" si="17"/>
        <v>1.3092350833333332E-2</v>
      </c>
      <c r="K114" s="20">
        <f>SUM(J$32:J114)</f>
        <v>0.50313414333333328</v>
      </c>
      <c r="L114" s="17"/>
      <c r="M114" s="12">
        <v>83</v>
      </c>
      <c r="N114" s="33">
        <f t="shared" si="25"/>
        <v>444931.92000000039</v>
      </c>
      <c r="O114" s="33">
        <f t="shared" si="18"/>
        <v>1483.11</v>
      </c>
      <c r="P114" s="33">
        <f t="shared" si="19"/>
        <v>3291.05</v>
      </c>
      <c r="Q114" s="22">
        <f t="shared" si="20"/>
        <v>0.09</v>
      </c>
      <c r="R114" s="15">
        <f t="shared" si="21"/>
        <v>7.8284203424832111E-3</v>
      </c>
      <c r="S114" s="18">
        <f t="shared" si="22"/>
        <v>3457.35</v>
      </c>
      <c r="T114" s="20">
        <f t="shared" si="23"/>
        <v>4.667643333333333E-2</v>
      </c>
      <c r="U114" s="20">
        <f>SUM(T$32:T114)</f>
        <v>2.129963183333333</v>
      </c>
    </row>
    <row r="115" spans="3:21" ht="15" thickBot="1">
      <c r="C115" s="12">
        <v>84</v>
      </c>
      <c r="D115" s="14">
        <f t="shared" si="24"/>
        <v>862493.23000000045</v>
      </c>
      <c r="E115" s="12">
        <f t="shared" si="13"/>
        <v>2874.98</v>
      </c>
      <c r="F115" s="14">
        <f t="shared" si="14"/>
        <v>1899.18</v>
      </c>
      <c r="G115" s="15">
        <v>0</v>
      </c>
      <c r="H115" s="15">
        <f t="shared" si="15"/>
        <v>0</v>
      </c>
      <c r="I115" s="19">
        <f t="shared" si="16"/>
        <v>0</v>
      </c>
      <c r="J115" s="20">
        <f t="shared" si="17"/>
        <v>1.329426E-2</v>
      </c>
      <c r="K115" s="20">
        <f>SUM(J$32:J115)</f>
        <v>0.51642840333333329</v>
      </c>
      <c r="L115" s="17"/>
      <c r="M115" s="12">
        <v>84</v>
      </c>
      <c r="N115" s="33">
        <f t="shared" si="25"/>
        <v>438183.52000000043</v>
      </c>
      <c r="O115" s="33">
        <f t="shared" si="18"/>
        <v>1460.61</v>
      </c>
      <c r="P115" s="33">
        <f t="shared" si="19"/>
        <v>3313.55</v>
      </c>
      <c r="Q115" s="22">
        <f t="shared" si="20"/>
        <v>0.09</v>
      </c>
      <c r="R115" s="15">
        <f t="shared" si="21"/>
        <v>7.8284203424832111E-3</v>
      </c>
      <c r="S115" s="18">
        <f t="shared" si="22"/>
        <v>3404.34</v>
      </c>
      <c r="T115" s="20">
        <f t="shared" si="23"/>
        <v>4.7025230000000001E-2</v>
      </c>
      <c r="U115" s="20">
        <f>SUM(T$32:T115)</f>
        <v>2.176988413333333</v>
      </c>
    </row>
    <row r="116" spans="3:21" ht="15" thickBot="1">
      <c r="C116" s="12">
        <v>85</v>
      </c>
      <c r="D116" s="14">
        <f t="shared" si="24"/>
        <v>860594.0500000004</v>
      </c>
      <c r="E116" s="12">
        <f t="shared" si="13"/>
        <v>2868.65</v>
      </c>
      <c r="F116" s="14">
        <f t="shared" si="14"/>
        <v>1905.51</v>
      </c>
      <c r="G116" s="15">
        <v>0</v>
      </c>
      <c r="H116" s="15">
        <f t="shared" si="15"/>
        <v>0</v>
      </c>
      <c r="I116" s="19">
        <f t="shared" si="16"/>
        <v>0</v>
      </c>
      <c r="J116" s="20">
        <f t="shared" si="17"/>
        <v>1.34973625E-2</v>
      </c>
      <c r="K116" s="20">
        <f>SUM(J$32:J116)</f>
        <v>0.52992576583333328</v>
      </c>
      <c r="L116" s="17"/>
      <c r="M116" s="12">
        <v>85</v>
      </c>
      <c r="N116" s="33">
        <f t="shared" si="25"/>
        <v>431465.63000000041</v>
      </c>
      <c r="O116" s="33">
        <f t="shared" si="18"/>
        <v>1438.22</v>
      </c>
      <c r="P116" s="33">
        <f t="shared" si="19"/>
        <v>3335.94</v>
      </c>
      <c r="Q116" s="22">
        <f t="shared" si="20"/>
        <v>0.09</v>
      </c>
      <c r="R116" s="15">
        <f t="shared" si="21"/>
        <v>7.8284203424832111E-3</v>
      </c>
      <c r="S116" s="18">
        <f t="shared" si="22"/>
        <v>3351.58</v>
      </c>
      <c r="T116" s="20">
        <f t="shared" si="23"/>
        <v>4.7369933333333336E-2</v>
      </c>
      <c r="U116" s="20">
        <f>SUM(T$32:T116)</f>
        <v>2.2243583466666665</v>
      </c>
    </row>
    <row r="117" spans="3:21" ht="15" thickBot="1">
      <c r="C117" s="12">
        <v>86</v>
      </c>
      <c r="D117" s="14">
        <f t="shared" si="24"/>
        <v>858688.54000000039</v>
      </c>
      <c r="E117" s="12">
        <f t="shared" si="13"/>
        <v>2862.3</v>
      </c>
      <c r="F117" s="14">
        <f t="shared" si="14"/>
        <v>1911.86</v>
      </c>
      <c r="G117" s="15">
        <v>0</v>
      </c>
      <c r="H117" s="15">
        <f t="shared" si="15"/>
        <v>0</v>
      </c>
      <c r="I117" s="19">
        <f t="shared" si="16"/>
        <v>0</v>
      </c>
      <c r="J117" s="20">
        <f t="shared" si="17"/>
        <v>1.3701663333333333E-2</v>
      </c>
      <c r="K117" s="20">
        <f>SUM(J$32:J117)</f>
        <v>0.54362742916666662</v>
      </c>
      <c r="L117" s="17"/>
      <c r="M117" s="12">
        <v>86</v>
      </c>
      <c r="N117" s="33">
        <f t="shared" si="25"/>
        <v>424778.11000000039</v>
      </c>
      <c r="O117" s="33">
        <f t="shared" si="18"/>
        <v>1415.93</v>
      </c>
      <c r="P117" s="33">
        <f t="shared" si="19"/>
        <v>3358.23</v>
      </c>
      <c r="Q117" s="22">
        <f t="shared" si="20"/>
        <v>0.09</v>
      </c>
      <c r="R117" s="15">
        <f t="shared" si="21"/>
        <v>7.8284203424832111E-3</v>
      </c>
      <c r="S117" s="18">
        <f t="shared" si="22"/>
        <v>3299.05</v>
      </c>
      <c r="T117" s="20">
        <f t="shared" si="23"/>
        <v>4.7710506666666673E-2</v>
      </c>
      <c r="U117" s="20">
        <f>SUM(T$32:T117)</f>
        <v>2.2720688533333333</v>
      </c>
    </row>
    <row r="118" spans="3:21" ht="15" thickBot="1">
      <c r="C118" s="12">
        <v>87</v>
      </c>
      <c r="D118" s="14">
        <f t="shared" si="24"/>
        <v>856776.6800000004</v>
      </c>
      <c r="E118" s="12">
        <f t="shared" si="13"/>
        <v>2855.92</v>
      </c>
      <c r="F118" s="14">
        <f t="shared" si="14"/>
        <v>1918.24</v>
      </c>
      <c r="G118" s="15">
        <v>0</v>
      </c>
      <c r="H118" s="15">
        <f t="shared" si="15"/>
        <v>0</v>
      </c>
      <c r="I118" s="19">
        <f t="shared" si="16"/>
        <v>0</v>
      </c>
      <c r="J118" s="20">
        <f t="shared" si="17"/>
        <v>1.390724E-2</v>
      </c>
      <c r="K118" s="20">
        <f>SUM(J$32:J118)</f>
        <v>0.55753466916666661</v>
      </c>
      <c r="L118" s="17"/>
      <c r="M118" s="12">
        <v>87</v>
      </c>
      <c r="N118" s="33">
        <f t="shared" si="25"/>
        <v>418120.83000000042</v>
      </c>
      <c r="O118" s="33">
        <f t="shared" si="18"/>
        <v>1393.74</v>
      </c>
      <c r="P118" s="33">
        <f t="shared" si="19"/>
        <v>3380.42</v>
      </c>
      <c r="Q118" s="22">
        <f t="shared" si="20"/>
        <v>0.09</v>
      </c>
      <c r="R118" s="15">
        <f t="shared" si="21"/>
        <v>7.8284203424832111E-3</v>
      </c>
      <c r="S118" s="18">
        <f t="shared" si="22"/>
        <v>3246.76</v>
      </c>
      <c r="T118" s="20">
        <f t="shared" si="23"/>
        <v>4.8047055000000005E-2</v>
      </c>
      <c r="U118" s="20">
        <f>SUM(T$32:T118)</f>
        <v>2.3201159083333334</v>
      </c>
    </row>
    <row r="119" spans="3:21" ht="15" thickBot="1">
      <c r="C119" s="12">
        <v>88</v>
      </c>
      <c r="D119" s="14">
        <f t="shared" si="24"/>
        <v>854858.44000000041</v>
      </c>
      <c r="E119" s="12">
        <f t="shared" si="13"/>
        <v>2849.53</v>
      </c>
      <c r="F119" s="14">
        <f t="shared" si="14"/>
        <v>1924.63</v>
      </c>
      <c r="G119" s="15">
        <v>0</v>
      </c>
      <c r="H119" s="15">
        <f t="shared" si="15"/>
        <v>0</v>
      </c>
      <c r="I119" s="19">
        <f t="shared" si="16"/>
        <v>0</v>
      </c>
      <c r="J119" s="20">
        <f t="shared" si="17"/>
        <v>1.4113953333333333E-2</v>
      </c>
      <c r="K119" s="20">
        <f>SUM(J$32:J119)</f>
        <v>0.57164862249999993</v>
      </c>
      <c r="L119" s="17"/>
      <c r="M119" s="12">
        <v>88</v>
      </c>
      <c r="N119" s="33">
        <f t="shared" si="25"/>
        <v>411493.65000000043</v>
      </c>
      <c r="O119" s="33">
        <f t="shared" si="18"/>
        <v>1371.65</v>
      </c>
      <c r="P119" s="33">
        <f t="shared" si="19"/>
        <v>3402.51</v>
      </c>
      <c r="Q119" s="22">
        <f t="shared" si="20"/>
        <v>0.09</v>
      </c>
      <c r="R119" s="15">
        <f t="shared" si="21"/>
        <v>7.8284203424832111E-3</v>
      </c>
      <c r="S119" s="18">
        <f t="shared" si="22"/>
        <v>3194.71</v>
      </c>
      <c r="T119" s="20">
        <f t="shared" si="23"/>
        <v>4.8379613333333335E-2</v>
      </c>
      <c r="U119" s="20">
        <f>SUM(T$32:T119)</f>
        <v>2.3684955216666665</v>
      </c>
    </row>
    <row r="120" spans="3:21" ht="15" thickBot="1">
      <c r="C120" s="12">
        <v>89</v>
      </c>
      <c r="D120" s="14">
        <f t="shared" si="24"/>
        <v>852933.81000000041</v>
      </c>
      <c r="E120" s="12">
        <f t="shared" si="13"/>
        <v>2843.11</v>
      </c>
      <c r="F120" s="14">
        <f t="shared" si="14"/>
        <v>1931.05</v>
      </c>
      <c r="G120" s="15">
        <v>0</v>
      </c>
      <c r="H120" s="15">
        <f t="shared" si="15"/>
        <v>0</v>
      </c>
      <c r="I120" s="19">
        <f t="shared" si="16"/>
        <v>0</v>
      </c>
      <c r="J120" s="20">
        <f t="shared" si="17"/>
        <v>1.4321954166666664E-2</v>
      </c>
      <c r="K120" s="20">
        <f>SUM(J$32:J120)</f>
        <v>0.58597057666666663</v>
      </c>
      <c r="L120" s="17"/>
      <c r="M120" s="12">
        <v>89</v>
      </c>
      <c r="N120" s="33">
        <f t="shared" si="25"/>
        <v>404896.4300000004</v>
      </c>
      <c r="O120" s="33">
        <f t="shared" si="18"/>
        <v>1349.65</v>
      </c>
      <c r="P120" s="33">
        <f t="shared" si="19"/>
        <v>3424.51</v>
      </c>
      <c r="Q120" s="22">
        <f t="shared" si="20"/>
        <v>0.09</v>
      </c>
      <c r="R120" s="15">
        <f t="shared" si="21"/>
        <v>7.8284203424832111E-3</v>
      </c>
      <c r="S120" s="18">
        <f t="shared" si="22"/>
        <v>3142.89</v>
      </c>
      <c r="T120" s="20">
        <f t="shared" si="23"/>
        <v>4.8708216666666665E-2</v>
      </c>
      <c r="U120" s="20">
        <f>SUM(T$32:T120)</f>
        <v>2.4172037383333334</v>
      </c>
    </row>
    <row r="121" spans="3:21" ht="15" thickBot="1">
      <c r="C121" s="12">
        <v>90</v>
      </c>
      <c r="D121" s="14">
        <f t="shared" si="24"/>
        <v>851002.76000000036</v>
      </c>
      <c r="E121" s="12">
        <f t="shared" si="13"/>
        <v>2836.68</v>
      </c>
      <c r="F121" s="14">
        <f t="shared" si="14"/>
        <v>1937.48</v>
      </c>
      <c r="G121" s="15">
        <v>0</v>
      </c>
      <c r="H121" s="15">
        <f t="shared" si="15"/>
        <v>0</v>
      </c>
      <c r="I121" s="19">
        <f t="shared" si="16"/>
        <v>0</v>
      </c>
      <c r="J121" s="20">
        <f t="shared" si="17"/>
        <v>1.4531100000000002E-2</v>
      </c>
      <c r="K121" s="20">
        <f>SUM(J$32:J121)</f>
        <v>0.60050167666666665</v>
      </c>
      <c r="L121" s="17"/>
      <c r="M121" s="12">
        <v>90</v>
      </c>
      <c r="N121" s="33">
        <f t="shared" si="25"/>
        <v>398329.03000000038</v>
      </c>
      <c r="O121" s="33">
        <f t="shared" si="18"/>
        <v>1327.76</v>
      </c>
      <c r="P121" s="33">
        <f t="shared" si="19"/>
        <v>3446.4</v>
      </c>
      <c r="Q121" s="22">
        <f t="shared" si="20"/>
        <v>0.09</v>
      </c>
      <c r="R121" s="15">
        <f t="shared" si="21"/>
        <v>7.8284203424832111E-3</v>
      </c>
      <c r="S121" s="18">
        <f t="shared" si="22"/>
        <v>3091.31</v>
      </c>
      <c r="T121" s="20">
        <f t="shared" si="23"/>
        <v>4.9032825000000002E-2</v>
      </c>
      <c r="U121" s="20">
        <f>SUM(T$32:T121)</f>
        <v>2.4662365633333332</v>
      </c>
    </row>
    <row r="122" spans="3:21" ht="15" thickBot="1">
      <c r="C122" s="12">
        <v>91</v>
      </c>
      <c r="D122" s="14">
        <f t="shared" si="24"/>
        <v>849065.28000000038</v>
      </c>
      <c r="E122" s="12">
        <f t="shared" si="13"/>
        <v>2830.22</v>
      </c>
      <c r="F122" s="14">
        <f t="shared" si="14"/>
        <v>1943.94</v>
      </c>
      <c r="G122" s="15">
        <v>0</v>
      </c>
      <c r="H122" s="15">
        <f t="shared" si="15"/>
        <v>0</v>
      </c>
      <c r="I122" s="19">
        <f t="shared" si="16"/>
        <v>0</v>
      </c>
      <c r="J122" s="20">
        <f t="shared" si="17"/>
        <v>1.4741545E-2</v>
      </c>
      <c r="K122" s="20">
        <f>SUM(J$32:J122)</f>
        <v>0.61524322166666667</v>
      </c>
      <c r="L122" s="17"/>
      <c r="M122" s="12">
        <v>91</v>
      </c>
      <c r="N122" s="33">
        <f t="shared" si="25"/>
        <v>391791.32000000036</v>
      </c>
      <c r="O122" s="33">
        <f t="shared" si="18"/>
        <v>1305.97</v>
      </c>
      <c r="P122" s="33">
        <f t="shared" si="19"/>
        <v>3468.19</v>
      </c>
      <c r="Q122" s="22">
        <f t="shared" si="20"/>
        <v>0.09</v>
      </c>
      <c r="R122" s="15">
        <f t="shared" si="21"/>
        <v>7.8284203424832111E-3</v>
      </c>
      <c r="S122" s="18">
        <f t="shared" si="22"/>
        <v>3039.96</v>
      </c>
      <c r="T122" s="20">
        <f t="shared" si="23"/>
        <v>4.9353470833333336E-2</v>
      </c>
      <c r="U122" s="20">
        <f>SUM(T$32:T122)</f>
        <v>2.5155900341666664</v>
      </c>
    </row>
    <row r="123" spans="3:21" ht="15" thickBot="1">
      <c r="C123" s="12">
        <v>92</v>
      </c>
      <c r="D123" s="14">
        <f t="shared" si="24"/>
        <v>847121.34000000043</v>
      </c>
      <c r="E123" s="12">
        <f t="shared" si="13"/>
        <v>2823.74</v>
      </c>
      <c r="F123" s="14">
        <f t="shared" si="14"/>
        <v>1950.42</v>
      </c>
      <c r="G123" s="15">
        <v>0</v>
      </c>
      <c r="H123" s="15">
        <f t="shared" si="15"/>
        <v>0</v>
      </c>
      <c r="I123" s="19">
        <f t="shared" si="16"/>
        <v>0</v>
      </c>
      <c r="J123" s="20">
        <f t="shared" si="17"/>
        <v>1.4953220000000001E-2</v>
      </c>
      <c r="K123" s="20">
        <f>SUM(J$32:J123)</f>
        <v>0.63019644166666666</v>
      </c>
      <c r="L123" s="17"/>
      <c r="M123" s="12">
        <v>92</v>
      </c>
      <c r="N123" s="33">
        <f t="shared" si="25"/>
        <v>385283.17000000033</v>
      </c>
      <c r="O123" s="33">
        <f t="shared" si="18"/>
        <v>1284.28</v>
      </c>
      <c r="P123" s="33">
        <f t="shared" si="19"/>
        <v>3489.88</v>
      </c>
      <c r="Q123" s="22">
        <f t="shared" si="20"/>
        <v>0.09</v>
      </c>
      <c r="R123" s="15">
        <f t="shared" si="21"/>
        <v>7.8284203424832111E-3</v>
      </c>
      <c r="S123" s="18">
        <f t="shared" si="22"/>
        <v>2988.84</v>
      </c>
      <c r="T123" s="20">
        <f t="shared" si="23"/>
        <v>4.9670186666666664E-2</v>
      </c>
      <c r="U123" s="20">
        <f>SUM(T$32:T123)</f>
        <v>2.5652602208333328</v>
      </c>
    </row>
    <row r="124" spans="3:21" ht="15" thickBot="1">
      <c r="C124" s="12">
        <v>93</v>
      </c>
      <c r="D124" s="14">
        <f t="shared" si="24"/>
        <v>845170.92000000039</v>
      </c>
      <c r="E124" s="12">
        <f t="shared" si="13"/>
        <v>2817.24</v>
      </c>
      <c r="F124" s="14">
        <f t="shared" si="14"/>
        <v>1956.92</v>
      </c>
      <c r="G124" s="15">
        <v>0</v>
      </c>
      <c r="H124" s="15">
        <f t="shared" si="15"/>
        <v>0</v>
      </c>
      <c r="I124" s="19">
        <f t="shared" si="16"/>
        <v>0</v>
      </c>
      <c r="J124" s="20">
        <f t="shared" si="17"/>
        <v>1.516613E-2</v>
      </c>
      <c r="K124" s="20">
        <f>SUM(J$32:J124)</f>
        <v>0.64536257166666666</v>
      </c>
      <c r="L124" s="17"/>
      <c r="M124" s="12">
        <v>93</v>
      </c>
      <c r="N124" s="33">
        <f t="shared" si="25"/>
        <v>378804.4500000003</v>
      </c>
      <c r="O124" s="33">
        <f t="shared" si="18"/>
        <v>1262.68</v>
      </c>
      <c r="P124" s="33">
        <f t="shared" si="19"/>
        <v>3511.48</v>
      </c>
      <c r="Q124" s="22">
        <f t="shared" si="20"/>
        <v>0.09</v>
      </c>
      <c r="R124" s="15">
        <f t="shared" si="21"/>
        <v>7.8284203424832111E-3</v>
      </c>
      <c r="S124" s="18">
        <f t="shared" si="22"/>
        <v>2937.95</v>
      </c>
      <c r="T124" s="20">
        <f t="shared" si="23"/>
        <v>4.9983082499999998E-2</v>
      </c>
      <c r="U124" s="20">
        <f>SUM(T$32:T124)</f>
        <v>2.6152433033333327</v>
      </c>
    </row>
    <row r="125" spans="3:21" ht="15" thickBot="1">
      <c r="C125" s="12">
        <v>94</v>
      </c>
      <c r="D125" s="14">
        <f t="shared" si="24"/>
        <v>843214.00000000035</v>
      </c>
      <c r="E125" s="12">
        <f t="shared" si="13"/>
        <v>2810.71</v>
      </c>
      <c r="F125" s="14">
        <f t="shared" si="14"/>
        <v>1963.45</v>
      </c>
      <c r="G125" s="15">
        <v>0</v>
      </c>
      <c r="H125" s="15">
        <f t="shared" si="15"/>
        <v>0</v>
      </c>
      <c r="I125" s="19">
        <f t="shared" si="16"/>
        <v>0</v>
      </c>
      <c r="J125" s="20">
        <f t="shared" si="17"/>
        <v>1.5380358333333335E-2</v>
      </c>
      <c r="K125" s="20">
        <f>SUM(J$32:J125)</f>
        <v>0.66074292999999995</v>
      </c>
      <c r="L125" s="17"/>
      <c r="M125" s="12">
        <v>94</v>
      </c>
      <c r="N125" s="33">
        <f t="shared" si="25"/>
        <v>372355.02000000031</v>
      </c>
      <c r="O125" s="33">
        <f t="shared" si="18"/>
        <v>1241.18</v>
      </c>
      <c r="P125" s="33">
        <f t="shared" si="19"/>
        <v>3532.98</v>
      </c>
      <c r="Q125" s="22">
        <f t="shared" si="20"/>
        <v>0.09</v>
      </c>
      <c r="R125" s="15">
        <f t="shared" si="21"/>
        <v>7.8284203424832111E-3</v>
      </c>
      <c r="S125" s="18">
        <f t="shared" si="22"/>
        <v>2887.29</v>
      </c>
      <c r="T125" s="20">
        <f t="shared" si="23"/>
        <v>5.0292114999999998E-2</v>
      </c>
      <c r="U125" s="20">
        <f>SUM(T$32:T125)</f>
        <v>2.6655354183333326</v>
      </c>
    </row>
    <row r="126" spans="3:21" ht="15" thickBot="1">
      <c r="C126" s="12">
        <v>95</v>
      </c>
      <c r="D126" s="14">
        <f t="shared" si="24"/>
        <v>841250.5500000004</v>
      </c>
      <c r="E126" s="12">
        <f t="shared" si="13"/>
        <v>2804.17</v>
      </c>
      <c r="F126" s="14">
        <f t="shared" si="14"/>
        <v>1969.99</v>
      </c>
      <c r="G126" s="15">
        <v>0</v>
      </c>
      <c r="H126" s="15">
        <f t="shared" si="15"/>
        <v>0</v>
      </c>
      <c r="I126" s="19">
        <f t="shared" si="16"/>
        <v>0</v>
      </c>
      <c r="J126" s="20">
        <f t="shared" si="17"/>
        <v>1.5595754166666666E-2</v>
      </c>
      <c r="K126" s="20">
        <f>SUM(J$32:J126)</f>
        <v>0.67633868416666665</v>
      </c>
      <c r="L126" s="17"/>
      <c r="M126" s="12">
        <v>95</v>
      </c>
      <c r="N126" s="33">
        <f t="shared" si="25"/>
        <v>365934.75000000035</v>
      </c>
      <c r="O126" s="33">
        <f t="shared" si="18"/>
        <v>1219.78</v>
      </c>
      <c r="P126" s="33">
        <f t="shared" si="19"/>
        <v>3554.38</v>
      </c>
      <c r="Q126" s="22">
        <f t="shared" si="20"/>
        <v>0.09</v>
      </c>
      <c r="R126" s="15">
        <f t="shared" si="21"/>
        <v>7.8284203424832111E-3</v>
      </c>
      <c r="S126" s="18">
        <f t="shared" si="22"/>
        <v>2836.87</v>
      </c>
      <c r="T126" s="20">
        <f t="shared" si="23"/>
        <v>5.0597395833333336E-2</v>
      </c>
      <c r="U126" s="20">
        <f>SUM(T$32:T126)</f>
        <v>2.7161328141666661</v>
      </c>
    </row>
    <row r="127" spans="3:21" ht="15" thickBot="1">
      <c r="C127" s="12">
        <v>96</v>
      </c>
      <c r="D127" s="14">
        <f t="shared" si="24"/>
        <v>839280.56000000041</v>
      </c>
      <c r="E127" s="12">
        <f t="shared" si="13"/>
        <v>2797.6</v>
      </c>
      <c r="F127" s="14">
        <f t="shared" si="14"/>
        <v>1976.56</v>
      </c>
      <c r="G127" s="15">
        <v>0</v>
      </c>
      <c r="H127" s="15">
        <f t="shared" si="15"/>
        <v>0</v>
      </c>
      <c r="I127" s="19">
        <f t="shared" si="16"/>
        <v>0</v>
      </c>
      <c r="J127" s="20">
        <f t="shared" si="17"/>
        <v>1.581248E-2</v>
      </c>
      <c r="K127" s="20">
        <f>SUM(J$32:J127)</f>
        <v>0.69215116416666667</v>
      </c>
      <c r="L127" s="17"/>
      <c r="M127" s="12">
        <v>96</v>
      </c>
      <c r="N127" s="33">
        <f t="shared" si="25"/>
        <v>359543.50000000035</v>
      </c>
      <c r="O127" s="33">
        <f t="shared" si="18"/>
        <v>1198.48</v>
      </c>
      <c r="P127" s="33">
        <f t="shared" si="19"/>
        <v>3575.68</v>
      </c>
      <c r="Q127" s="22">
        <f t="shared" si="20"/>
        <v>0.09</v>
      </c>
      <c r="R127" s="15">
        <f t="shared" si="21"/>
        <v>7.8284203424832111E-3</v>
      </c>
      <c r="S127" s="18">
        <f t="shared" si="22"/>
        <v>2786.67</v>
      </c>
      <c r="T127" s="20">
        <f t="shared" si="23"/>
        <v>5.0898800000000008E-2</v>
      </c>
      <c r="U127" s="20">
        <f>SUM(T$32:T127)</f>
        <v>2.7670316141666662</v>
      </c>
    </row>
    <row r="128" spans="3:21" ht="15" thickBot="1">
      <c r="C128" s="12">
        <v>97</v>
      </c>
      <c r="D128" s="14">
        <f t="shared" si="24"/>
        <v>837304.00000000035</v>
      </c>
      <c r="E128" s="12">
        <f t="shared" si="13"/>
        <v>2791.01</v>
      </c>
      <c r="F128" s="14">
        <f t="shared" si="14"/>
        <v>1983.15</v>
      </c>
      <c r="G128" s="15">
        <v>0</v>
      </c>
      <c r="H128" s="15">
        <f t="shared" si="15"/>
        <v>0</v>
      </c>
      <c r="I128" s="19">
        <f t="shared" si="16"/>
        <v>0</v>
      </c>
      <c r="J128" s="20">
        <f t="shared" si="17"/>
        <v>1.6030462500000002E-2</v>
      </c>
      <c r="K128" s="20">
        <f>SUM(J$32:J128)</f>
        <v>0.70818162666666662</v>
      </c>
      <c r="L128" s="17"/>
      <c r="M128" s="12">
        <v>97</v>
      </c>
      <c r="N128" s="33">
        <f t="shared" si="25"/>
        <v>353181.15000000037</v>
      </c>
      <c r="O128" s="33">
        <f t="shared" si="18"/>
        <v>1177.27</v>
      </c>
      <c r="P128" s="33">
        <f t="shared" si="19"/>
        <v>3596.89</v>
      </c>
      <c r="Q128" s="22">
        <f t="shared" si="20"/>
        <v>0.09</v>
      </c>
      <c r="R128" s="15">
        <f t="shared" si="21"/>
        <v>7.8284203424832111E-3</v>
      </c>
      <c r="S128" s="18">
        <f t="shared" si="22"/>
        <v>2736.69</v>
      </c>
      <c r="T128" s="20">
        <f t="shared" si="23"/>
        <v>5.1196438333333337E-2</v>
      </c>
      <c r="U128" s="20">
        <f>SUM(T$32:T128)</f>
        <v>2.8182280524999994</v>
      </c>
    </row>
    <row r="129" spans="3:21" ht="15" thickBot="1">
      <c r="C129" s="12">
        <v>98</v>
      </c>
      <c r="D129" s="14">
        <f t="shared" si="24"/>
        <v>835320.85000000033</v>
      </c>
      <c r="E129" s="12">
        <f t="shared" si="13"/>
        <v>2784.4</v>
      </c>
      <c r="F129" s="14">
        <f t="shared" si="14"/>
        <v>1989.76</v>
      </c>
      <c r="G129" s="15">
        <v>0</v>
      </c>
      <c r="H129" s="15">
        <f t="shared" si="15"/>
        <v>0</v>
      </c>
      <c r="I129" s="19">
        <f t="shared" si="16"/>
        <v>0</v>
      </c>
      <c r="J129" s="20">
        <f t="shared" si="17"/>
        <v>1.6249706666666669E-2</v>
      </c>
      <c r="K129" s="20">
        <f>SUM(J$32:J129)</f>
        <v>0.72443133333333332</v>
      </c>
      <c r="L129" s="17"/>
      <c r="M129" s="12">
        <v>98</v>
      </c>
      <c r="N129" s="33">
        <f t="shared" si="25"/>
        <v>346847.57000000036</v>
      </c>
      <c r="O129" s="33">
        <f t="shared" si="18"/>
        <v>1156.1600000000001</v>
      </c>
      <c r="P129" s="33">
        <f t="shared" si="19"/>
        <v>3618</v>
      </c>
      <c r="Q129" s="22">
        <f t="shared" si="20"/>
        <v>0.09</v>
      </c>
      <c r="R129" s="15">
        <f t="shared" si="21"/>
        <v>7.8284203424832111E-3</v>
      </c>
      <c r="S129" s="18">
        <f t="shared" si="22"/>
        <v>2686.95</v>
      </c>
      <c r="T129" s="20">
        <f t="shared" si="23"/>
        <v>5.1490424999999999E-2</v>
      </c>
      <c r="U129" s="20">
        <f>SUM(T$32:T129)</f>
        <v>2.8697184774999993</v>
      </c>
    </row>
    <row r="130" spans="3:21" ht="15" thickBot="1">
      <c r="C130" s="12">
        <v>99</v>
      </c>
      <c r="D130" s="14">
        <f t="shared" si="24"/>
        <v>833331.09000000032</v>
      </c>
      <c r="E130" s="12">
        <f t="shared" si="13"/>
        <v>2777.77</v>
      </c>
      <c r="F130" s="14">
        <f t="shared" si="14"/>
        <v>1996.39</v>
      </c>
      <c r="G130" s="15">
        <v>0</v>
      </c>
      <c r="H130" s="15">
        <f t="shared" si="15"/>
        <v>0</v>
      </c>
      <c r="I130" s="19">
        <f t="shared" si="16"/>
        <v>0</v>
      </c>
      <c r="J130" s="20">
        <f t="shared" si="17"/>
        <v>1.6470217500000002E-2</v>
      </c>
      <c r="K130" s="20">
        <f>SUM(J$32:J130)</f>
        <v>0.74090155083333331</v>
      </c>
      <c r="L130" s="17"/>
      <c r="M130" s="12">
        <v>99</v>
      </c>
      <c r="N130" s="33">
        <f t="shared" si="25"/>
        <v>340542.62000000034</v>
      </c>
      <c r="O130" s="33">
        <f t="shared" si="18"/>
        <v>1135.1400000000001</v>
      </c>
      <c r="P130" s="33">
        <f t="shared" si="19"/>
        <v>3639.02</v>
      </c>
      <c r="Q130" s="22">
        <f t="shared" si="20"/>
        <v>0.09</v>
      </c>
      <c r="R130" s="15">
        <f t="shared" si="21"/>
        <v>7.8284203424832111E-3</v>
      </c>
      <c r="S130" s="18">
        <f t="shared" si="22"/>
        <v>2637.42</v>
      </c>
      <c r="T130" s="20">
        <f t="shared" si="23"/>
        <v>5.1780630000000008E-2</v>
      </c>
      <c r="U130" s="20">
        <f>SUM(T$32:T130)</f>
        <v>2.9214991074999994</v>
      </c>
    </row>
    <row r="131" spans="3:21" ht="15" thickBot="1">
      <c r="C131" s="12">
        <v>100</v>
      </c>
      <c r="D131" s="14">
        <f t="shared" si="24"/>
        <v>831334.7000000003</v>
      </c>
      <c r="E131" s="12">
        <f t="shared" si="13"/>
        <v>2771.12</v>
      </c>
      <c r="F131" s="14">
        <f t="shared" si="14"/>
        <v>2003.04</v>
      </c>
      <c r="G131" s="15">
        <v>0</v>
      </c>
      <c r="H131" s="15">
        <f t="shared" si="15"/>
        <v>0</v>
      </c>
      <c r="I131" s="19">
        <f t="shared" si="16"/>
        <v>0</v>
      </c>
      <c r="J131" s="20">
        <f t="shared" si="17"/>
        <v>1.6691999999999999E-2</v>
      </c>
      <c r="K131" s="20">
        <f>SUM(J$32:J131)</f>
        <v>0.75759355083333335</v>
      </c>
      <c r="L131" s="17"/>
      <c r="M131" s="12">
        <v>100</v>
      </c>
      <c r="N131" s="33">
        <f t="shared" si="25"/>
        <v>334266.18000000034</v>
      </c>
      <c r="O131" s="33">
        <f t="shared" si="18"/>
        <v>1114.22</v>
      </c>
      <c r="P131" s="33">
        <f t="shared" si="19"/>
        <v>3659.94</v>
      </c>
      <c r="Q131" s="22">
        <f t="shared" si="20"/>
        <v>0.09</v>
      </c>
      <c r="R131" s="15">
        <f t="shared" si="21"/>
        <v>7.8284203424832111E-3</v>
      </c>
      <c r="S131" s="18">
        <f t="shared" si="22"/>
        <v>2588.12</v>
      </c>
      <c r="T131" s="20">
        <f t="shared" si="23"/>
        <v>5.2067166666666664E-2</v>
      </c>
      <c r="U131" s="20">
        <f>SUM(T$32:T131)</f>
        <v>2.9735662741666662</v>
      </c>
    </row>
    <row r="132" spans="3:21" ht="15" thickBot="1">
      <c r="C132" s="12">
        <v>101</v>
      </c>
      <c r="D132" s="14">
        <f t="shared" si="24"/>
        <v>829331.66000000027</v>
      </c>
      <c r="E132" s="12">
        <f t="shared" si="13"/>
        <v>2764.44</v>
      </c>
      <c r="F132" s="14">
        <f t="shared" si="14"/>
        <v>2009.72</v>
      </c>
      <c r="G132" s="15">
        <v>0</v>
      </c>
      <c r="H132" s="15">
        <f t="shared" si="15"/>
        <v>0</v>
      </c>
      <c r="I132" s="19">
        <f t="shared" si="16"/>
        <v>0</v>
      </c>
      <c r="J132" s="20">
        <f t="shared" si="17"/>
        <v>1.6915143333333334E-2</v>
      </c>
      <c r="K132" s="20">
        <f>SUM(J$32:J132)</f>
        <v>0.77450869416666668</v>
      </c>
      <c r="L132" s="17"/>
      <c r="M132" s="12">
        <v>101</v>
      </c>
      <c r="N132" s="33">
        <f t="shared" si="25"/>
        <v>328018.12000000034</v>
      </c>
      <c r="O132" s="33">
        <f t="shared" si="18"/>
        <v>1093.3900000000001</v>
      </c>
      <c r="P132" s="33">
        <f t="shared" si="19"/>
        <v>3680.77</v>
      </c>
      <c r="Q132" s="22">
        <f t="shared" si="20"/>
        <v>0.09</v>
      </c>
      <c r="R132" s="15">
        <f t="shared" si="21"/>
        <v>7.8284203424832111E-3</v>
      </c>
      <c r="S132" s="18">
        <f t="shared" si="22"/>
        <v>2539.0500000000002</v>
      </c>
      <c r="T132" s="20">
        <f t="shared" si="23"/>
        <v>5.2350151666666664E-2</v>
      </c>
      <c r="U132" s="20">
        <f>SUM(T$32:T132)</f>
        <v>3.0259164258333326</v>
      </c>
    </row>
    <row r="133" spans="3:21" ht="15" thickBot="1">
      <c r="C133" s="12">
        <v>102</v>
      </c>
      <c r="D133" s="14">
        <f t="shared" si="24"/>
        <v>827321.94000000029</v>
      </c>
      <c r="E133" s="12">
        <f t="shared" si="13"/>
        <v>2757.74</v>
      </c>
      <c r="F133" s="14">
        <f t="shared" si="14"/>
        <v>2016.42</v>
      </c>
      <c r="G133" s="15">
        <v>0</v>
      </c>
      <c r="H133" s="15">
        <f t="shared" si="15"/>
        <v>0</v>
      </c>
      <c r="I133" s="19">
        <f t="shared" si="16"/>
        <v>0</v>
      </c>
      <c r="J133" s="20">
        <f t="shared" si="17"/>
        <v>1.713957E-2</v>
      </c>
      <c r="K133" s="20">
        <f>SUM(J$32:J133)</f>
        <v>0.79164826416666667</v>
      </c>
      <c r="L133" s="17"/>
      <c r="M133" s="12">
        <v>102</v>
      </c>
      <c r="N133" s="33">
        <f t="shared" si="25"/>
        <v>321798.30000000034</v>
      </c>
      <c r="O133" s="33">
        <f t="shared" si="18"/>
        <v>1072.6600000000001</v>
      </c>
      <c r="P133" s="33">
        <f t="shared" si="19"/>
        <v>3701.5</v>
      </c>
      <c r="Q133" s="22">
        <f t="shared" si="20"/>
        <v>0.09</v>
      </c>
      <c r="R133" s="15">
        <f t="shared" si="21"/>
        <v>7.8284203424832111E-3</v>
      </c>
      <c r="S133" s="18">
        <f t="shared" si="22"/>
        <v>2490.1999999999998</v>
      </c>
      <c r="T133" s="20">
        <f t="shared" si="23"/>
        <v>5.2629450000000001E-2</v>
      </c>
      <c r="U133" s="20">
        <f>SUM(T$32:T133)</f>
        <v>3.0785458758333326</v>
      </c>
    </row>
    <row r="134" spans="3:21" ht="15" thickBot="1">
      <c r="C134" s="12">
        <v>103</v>
      </c>
      <c r="D134" s="14">
        <f t="shared" si="24"/>
        <v>825305.52000000025</v>
      </c>
      <c r="E134" s="12">
        <f t="shared" si="13"/>
        <v>2751.02</v>
      </c>
      <c r="F134" s="14">
        <f t="shared" si="14"/>
        <v>2023.14</v>
      </c>
      <c r="G134" s="15">
        <v>0</v>
      </c>
      <c r="H134" s="15">
        <f t="shared" si="15"/>
        <v>0</v>
      </c>
      <c r="I134" s="19">
        <f t="shared" si="16"/>
        <v>0</v>
      </c>
      <c r="J134" s="20">
        <f t="shared" si="17"/>
        <v>1.7365285000000001E-2</v>
      </c>
      <c r="K134" s="20">
        <f>SUM(J$32:J134)</f>
        <v>0.80901354916666668</v>
      </c>
      <c r="L134" s="17"/>
      <c r="M134" s="12">
        <v>103</v>
      </c>
      <c r="N134" s="33">
        <f t="shared" si="25"/>
        <v>315606.60000000033</v>
      </c>
      <c r="O134" s="33">
        <f t="shared" si="18"/>
        <v>1052.02</v>
      </c>
      <c r="P134" s="33">
        <f t="shared" si="19"/>
        <v>3722.14</v>
      </c>
      <c r="Q134" s="22">
        <f t="shared" si="20"/>
        <v>0.09</v>
      </c>
      <c r="R134" s="15">
        <f t="shared" si="21"/>
        <v>7.8284203424832111E-3</v>
      </c>
      <c r="S134" s="18">
        <f t="shared" si="22"/>
        <v>2441.56</v>
      </c>
      <c r="T134" s="20">
        <f t="shared" si="23"/>
        <v>5.2905091666666668E-2</v>
      </c>
      <c r="U134" s="20">
        <f>SUM(T$32:T134)</f>
        <v>3.1314509674999993</v>
      </c>
    </row>
    <row r="135" spans="3:21" ht="15" thickBot="1">
      <c r="C135" s="12">
        <v>104</v>
      </c>
      <c r="D135" s="14">
        <f t="shared" si="24"/>
        <v>823282.38000000024</v>
      </c>
      <c r="E135" s="12">
        <f t="shared" si="13"/>
        <v>2744.27</v>
      </c>
      <c r="F135" s="14">
        <f t="shared" si="14"/>
        <v>2029.89</v>
      </c>
      <c r="G135" s="15">
        <v>0</v>
      </c>
      <c r="H135" s="15">
        <f t="shared" si="15"/>
        <v>0</v>
      </c>
      <c r="I135" s="19">
        <f t="shared" si="16"/>
        <v>0</v>
      </c>
      <c r="J135" s="20">
        <f t="shared" si="17"/>
        <v>1.7592380000000001E-2</v>
      </c>
      <c r="K135" s="20">
        <f>SUM(J$32:J135)</f>
        <v>0.82660592916666664</v>
      </c>
      <c r="L135" s="17"/>
      <c r="M135" s="12">
        <v>104</v>
      </c>
      <c r="N135" s="33">
        <f t="shared" si="25"/>
        <v>309442.90000000031</v>
      </c>
      <c r="O135" s="33">
        <f t="shared" si="18"/>
        <v>1031.48</v>
      </c>
      <c r="P135" s="33">
        <f t="shared" si="19"/>
        <v>3742.68</v>
      </c>
      <c r="Q135" s="22">
        <f t="shared" si="20"/>
        <v>0.09</v>
      </c>
      <c r="R135" s="15">
        <f t="shared" si="21"/>
        <v>7.8284203424832111E-3</v>
      </c>
      <c r="S135" s="18">
        <f t="shared" si="22"/>
        <v>2393.15</v>
      </c>
      <c r="T135" s="20">
        <f t="shared" si="23"/>
        <v>5.3177193333333331E-2</v>
      </c>
      <c r="U135" s="20">
        <f>SUM(T$32:T135)</f>
        <v>3.1846281608333324</v>
      </c>
    </row>
    <row r="136" spans="3:21" ht="15" thickBot="1">
      <c r="C136" s="12">
        <v>105</v>
      </c>
      <c r="D136" s="14">
        <f t="shared" si="24"/>
        <v>821252.49000000022</v>
      </c>
      <c r="E136" s="12">
        <f t="shared" si="13"/>
        <v>2737.51</v>
      </c>
      <c r="F136" s="14">
        <f t="shared" si="14"/>
        <v>2036.65</v>
      </c>
      <c r="G136" s="15">
        <v>0</v>
      </c>
      <c r="H136" s="15">
        <f t="shared" si="15"/>
        <v>0</v>
      </c>
      <c r="I136" s="19">
        <f t="shared" si="16"/>
        <v>0</v>
      </c>
      <c r="J136" s="20">
        <f t="shared" si="17"/>
        <v>1.7820687500000001E-2</v>
      </c>
      <c r="K136" s="20">
        <f>SUM(J$32:J136)</f>
        <v>0.84442661666666663</v>
      </c>
      <c r="L136" s="17"/>
      <c r="M136" s="12">
        <v>105</v>
      </c>
      <c r="N136" s="33">
        <f t="shared" si="25"/>
        <v>303307.0700000003</v>
      </c>
      <c r="O136" s="33">
        <f t="shared" si="18"/>
        <v>1011.02</v>
      </c>
      <c r="P136" s="33">
        <f t="shared" si="19"/>
        <v>3763.14</v>
      </c>
      <c r="Q136" s="22">
        <f t="shared" si="20"/>
        <v>0.09</v>
      </c>
      <c r="R136" s="15">
        <f t="shared" si="21"/>
        <v>7.8284203424832111E-3</v>
      </c>
      <c r="S136" s="18">
        <f t="shared" si="22"/>
        <v>2344.96</v>
      </c>
      <c r="T136" s="20">
        <f t="shared" si="23"/>
        <v>5.3445874999999997E-2</v>
      </c>
      <c r="U136" s="20">
        <f>SUM(T$32:T136)</f>
        <v>3.2380740358333324</v>
      </c>
    </row>
    <row r="137" spans="3:21" ht="15" thickBot="1">
      <c r="C137" s="12">
        <v>106</v>
      </c>
      <c r="D137" s="14">
        <f t="shared" si="24"/>
        <v>819215.8400000002</v>
      </c>
      <c r="E137" s="12">
        <f t="shared" si="13"/>
        <v>2730.72</v>
      </c>
      <c r="F137" s="14">
        <f t="shared" si="14"/>
        <v>2043.44</v>
      </c>
      <c r="G137" s="15">
        <v>0</v>
      </c>
      <c r="H137" s="15">
        <f t="shared" si="15"/>
        <v>0</v>
      </c>
      <c r="I137" s="19">
        <f t="shared" si="16"/>
        <v>0</v>
      </c>
      <c r="J137" s="20">
        <f t="shared" si="17"/>
        <v>1.8050386666666668E-2</v>
      </c>
      <c r="K137" s="20">
        <f>SUM(J$32:J137)</f>
        <v>0.86247700333333333</v>
      </c>
      <c r="L137" s="17"/>
      <c r="M137" s="12">
        <v>106</v>
      </c>
      <c r="N137" s="33">
        <f t="shared" si="25"/>
        <v>297198.97000000026</v>
      </c>
      <c r="O137" s="33">
        <f t="shared" si="18"/>
        <v>990.66</v>
      </c>
      <c r="P137" s="33">
        <f t="shared" si="19"/>
        <v>3783.5</v>
      </c>
      <c r="Q137" s="22">
        <f t="shared" si="20"/>
        <v>0.09</v>
      </c>
      <c r="R137" s="15">
        <f t="shared" si="21"/>
        <v>7.8284203424832111E-3</v>
      </c>
      <c r="S137" s="18">
        <f t="shared" si="22"/>
        <v>2296.98</v>
      </c>
      <c r="T137" s="20">
        <f t="shared" si="23"/>
        <v>5.3710906666666669E-2</v>
      </c>
      <c r="U137" s="20">
        <f>SUM(T$32:T137)</f>
        <v>3.2917849424999992</v>
      </c>
    </row>
    <row r="138" spans="3:21" ht="15" thickBot="1">
      <c r="C138" s="12">
        <v>107</v>
      </c>
      <c r="D138" s="14">
        <f t="shared" si="24"/>
        <v>817172.40000000026</v>
      </c>
      <c r="E138" s="12">
        <f t="shared" si="13"/>
        <v>2723.91</v>
      </c>
      <c r="F138" s="14">
        <f t="shared" si="14"/>
        <v>2050.25</v>
      </c>
      <c r="G138" s="15">
        <v>0</v>
      </c>
      <c r="H138" s="15">
        <f t="shared" si="15"/>
        <v>0</v>
      </c>
      <c r="I138" s="19">
        <f t="shared" si="16"/>
        <v>0</v>
      </c>
      <c r="J138" s="20">
        <f t="shared" si="17"/>
        <v>1.8281395833333332E-2</v>
      </c>
      <c r="K138" s="20">
        <f>SUM(J$32:J138)</f>
        <v>0.88075839916666665</v>
      </c>
      <c r="L138" s="17"/>
      <c r="M138" s="12">
        <v>107</v>
      </c>
      <c r="N138" s="33">
        <f t="shared" si="25"/>
        <v>291118.49000000028</v>
      </c>
      <c r="O138" s="33">
        <f t="shared" si="18"/>
        <v>970.39</v>
      </c>
      <c r="P138" s="33">
        <f t="shared" si="19"/>
        <v>3803.77</v>
      </c>
      <c r="Q138" s="22">
        <f t="shared" si="20"/>
        <v>0.09</v>
      </c>
      <c r="R138" s="15">
        <f t="shared" si="21"/>
        <v>7.8284203424832111E-3</v>
      </c>
      <c r="S138" s="18">
        <f t="shared" si="22"/>
        <v>2249.2199999999998</v>
      </c>
      <c r="T138" s="20">
        <f t="shared" si="23"/>
        <v>5.3972494166666662E-2</v>
      </c>
      <c r="U138" s="20">
        <f>SUM(T$32:T138)</f>
        <v>3.3457574366666658</v>
      </c>
    </row>
    <row r="139" spans="3:21" ht="15" thickBot="1">
      <c r="C139" s="12">
        <v>108</v>
      </c>
      <c r="D139" s="14">
        <f t="shared" si="24"/>
        <v>815122.15000000026</v>
      </c>
      <c r="E139" s="12">
        <f t="shared" si="13"/>
        <v>2717.07</v>
      </c>
      <c r="F139" s="14">
        <f t="shared" si="14"/>
        <v>2057.09</v>
      </c>
      <c r="G139" s="15">
        <v>0</v>
      </c>
      <c r="H139" s="15">
        <f t="shared" si="15"/>
        <v>0</v>
      </c>
      <c r="I139" s="19">
        <f t="shared" si="16"/>
        <v>0</v>
      </c>
      <c r="J139" s="20">
        <f t="shared" si="17"/>
        <v>1.8513810000000002E-2</v>
      </c>
      <c r="K139" s="20">
        <f>SUM(J$32:J139)</f>
        <v>0.89927220916666661</v>
      </c>
      <c r="L139" s="17"/>
      <c r="M139" s="12">
        <v>108</v>
      </c>
      <c r="N139" s="33">
        <f t="shared" si="25"/>
        <v>285065.50000000029</v>
      </c>
      <c r="O139" s="33">
        <f t="shared" si="18"/>
        <v>950.22</v>
      </c>
      <c r="P139" s="33">
        <f t="shared" si="19"/>
        <v>3823.94</v>
      </c>
      <c r="Q139" s="22">
        <f t="shared" si="20"/>
        <v>0.09</v>
      </c>
      <c r="R139" s="15">
        <f t="shared" si="21"/>
        <v>7.8284203424832111E-3</v>
      </c>
      <c r="S139" s="18">
        <f t="shared" si="22"/>
        <v>2201.6799999999998</v>
      </c>
      <c r="T139" s="20">
        <f t="shared" si="23"/>
        <v>5.4230579999999994E-2</v>
      </c>
      <c r="U139" s="20">
        <f>SUM(T$32:T139)</f>
        <v>3.3999880166666658</v>
      </c>
    </row>
    <row r="140" spans="3:21" ht="15" thickBot="1">
      <c r="C140" s="12">
        <v>109</v>
      </c>
      <c r="D140" s="14">
        <f t="shared" si="24"/>
        <v>813065.06000000029</v>
      </c>
      <c r="E140" s="12">
        <f t="shared" si="13"/>
        <v>2710.22</v>
      </c>
      <c r="F140" s="14">
        <f t="shared" si="14"/>
        <v>2063.94</v>
      </c>
      <c r="G140" s="15">
        <v>0</v>
      </c>
      <c r="H140" s="15">
        <f t="shared" si="15"/>
        <v>0</v>
      </c>
      <c r="I140" s="19">
        <f t="shared" si="16"/>
        <v>0</v>
      </c>
      <c r="J140" s="20">
        <f t="shared" si="17"/>
        <v>1.8747455E-2</v>
      </c>
      <c r="K140" s="20">
        <f>SUM(J$32:J140)</f>
        <v>0.91801966416666658</v>
      </c>
      <c r="L140" s="17"/>
      <c r="M140" s="12">
        <v>109</v>
      </c>
      <c r="N140" s="33">
        <f t="shared" si="25"/>
        <v>279039.8800000003</v>
      </c>
      <c r="O140" s="33">
        <f t="shared" si="18"/>
        <v>930.13</v>
      </c>
      <c r="P140" s="33">
        <f t="shared" si="19"/>
        <v>3844.03</v>
      </c>
      <c r="Q140" s="22">
        <f t="shared" si="20"/>
        <v>0.09</v>
      </c>
      <c r="R140" s="15">
        <f t="shared" si="21"/>
        <v>7.8284203424832111E-3</v>
      </c>
      <c r="S140" s="18">
        <f t="shared" si="22"/>
        <v>2154.35</v>
      </c>
      <c r="T140" s="20">
        <f t="shared" si="23"/>
        <v>5.4485285000000001E-2</v>
      </c>
      <c r="U140" s="20">
        <f>SUM(T$32:T140)</f>
        <v>3.454473301666666</v>
      </c>
    </row>
    <row r="141" spans="3:21" ht="15" thickBot="1">
      <c r="C141" s="12">
        <v>110</v>
      </c>
      <c r="D141" s="14">
        <f t="shared" si="24"/>
        <v>811001.12000000034</v>
      </c>
      <c r="E141" s="12">
        <f t="shared" si="13"/>
        <v>2703.34</v>
      </c>
      <c r="F141" s="14">
        <f t="shared" si="14"/>
        <v>2070.8200000000002</v>
      </c>
      <c r="G141" s="15">
        <v>0</v>
      </c>
      <c r="H141" s="15">
        <f t="shared" si="15"/>
        <v>0</v>
      </c>
      <c r="I141" s="19">
        <f t="shared" si="16"/>
        <v>0</v>
      </c>
      <c r="J141" s="20">
        <f t="shared" si="17"/>
        <v>1.8982516666666668E-2</v>
      </c>
      <c r="K141" s="20">
        <f>SUM(J$32:J141)</f>
        <v>0.9370021808333332</v>
      </c>
      <c r="L141" s="17"/>
      <c r="M141" s="12">
        <v>110</v>
      </c>
      <c r="N141" s="33">
        <f t="shared" si="25"/>
        <v>273041.50000000029</v>
      </c>
      <c r="O141" s="33">
        <f t="shared" si="18"/>
        <v>910.14</v>
      </c>
      <c r="P141" s="33">
        <f t="shared" si="19"/>
        <v>3864.02</v>
      </c>
      <c r="Q141" s="22">
        <f t="shared" si="20"/>
        <v>0.09</v>
      </c>
      <c r="R141" s="15">
        <f t="shared" si="21"/>
        <v>7.8284203424832111E-3</v>
      </c>
      <c r="S141" s="18">
        <f t="shared" si="22"/>
        <v>2107.23</v>
      </c>
      <c r="T141" s="20">
        <f t="shared" si="23"/>
        <v>5.4736458333333335E-2</v>
      </c>
      <c r="U141" s="20">
        <f>SUM(T$32:T141)</f>
        <v>3.5092097599999992</v>
      </c>
    </row>
    <row r="142" spans="3:21" ht="15" thickBot="1">
      <c r="C142" s="12">
        <v>111</v>
      </c>
      <c r="D142" s="14">
        <f t="shared" si="24"/>
        <v>808930.3000000004</v>
      </c>
      <c r="E142" s="12">
        <f t="shared" si="13"/>
        <v>2696.43</v>
      </c>
      <c r="F142" s="14">
        <f t="shared" si="14"/>
        <v>2077.73</v>
      </c>
      <c r="G142" s="15">
        <v>0</v>
      </c>
      <c r="H142" s="15">
        <f t="shared" si="15"/>
        <v>0</v>
      </c>
      <c r="I142" s="19">
        <f t="shared" si="16"/>
        <v>0</v>
      </c>
      <c r="J142" s="20">
        <f t="shared" si="17"/>
        <v>1.9219002499999999E-2</v>
      </c>
      <c r="K142" s="20">
        <f>SUM(J$32:J142)</f>
        <v>0.95622118333333317</v>
      </c>
      <c r="L142" s="17"/>
      <c r="M142" s="12">
        <v>111</v>
      </c>
      <c r="N142" s="33">
        <f t="shared" si="25"/>
        <v>267070.25000000029</v>
      </c>
      <c r="O142" s="33">
        <f t="shared" si="18"/>
        <v>890.23</v>
      </c>
      <c r="P142" s="33">
        <f t="shared" si="19"/>
        <v>3883.93</v>
      </c>
      <c r="Q142" s="22">
        <f t="shared" si="20"/>
        <v>0.09</v>
      </c>
      <c r="R142" s="15">
        <f t="shared" si="21"/>
        <v>7.8284203424832111E-3</v>
      </c>
      <c r="S142" s="18">
        <f t="shared" si="22"/>
        <v>2060.33</v>
      </c>
      <c r="T142" s="20">
        <f t="shared" si="23"/>
        <v>5.4984405E-2</v>
      </c>
      <c r="U142" s="20">
        <f>SUM(T$32:T142)</f>
        <v>3.5641941649999991</v>
      </c>
    </row>
    <row r="143" spans="3:21" ht="15" thickBot="1">
      <c r="C143" s="12">
        <v>112</v>
      </c>
      <c r="D143" s="14">
        <f t="shared" si="24"/>
        <v>806852.57000000041</v>
      </c>
      <c r="E143" s="12">
        <f t="shared" si="13"/>
        <v>2689.51</v>
      </c>
      <c r="F143" s="14">
        <f t="shared" si="14"/>
        <v>2084.65</v>
      </c>
      <c r="G143" s="15">
        <v>0</v>
      </c>
      <c r="H143" s="15">
        <f t="shared" si="15"/>
        <v>0</v>
      </c>
      <c r="I143" s="19">
        <f t="shared" si="16"/>
        <v>0</v>
      </c>
      <c r="J143" s="20">
        <f t="shared" si="17"/>
        <v>1.9456733333333334E-2</v>
      </c>
      <c r="K143" s="20">
        <f>SUM(J$32:J143)</f>
        <v>0.97567791666666648</v>
      </c>
      <c r="L143" s="17"/>
      <c r="M143" s="12">
        <v>112</v>
      </c>
      <c r="N143" s="33">
        <f t="shared" si="25"/>
        <v>261125.99000000031</v>
      </c>
      <c r="O143" s="33">
        <f t="shared" si="18"/>
        <v>870.42</v>
      </c>
      <c r="P143" s="33">
        <f t="shared" si="19"/>
        <v>3903.74</v>
      </c>
      <c r="Q143" s="22">
        <f t="shared" si="20"/>
        <v>0.09</v>
      </c>
      <c r="R143" s="15">
        <f t="shared" si="21"/>
        <v>7.8284203424832111E-3</v>
      </c>
      <c r="S143" s="18">
        <f t="shared" si="22"/>
        <v>2013.64</v>
      </c>
      <c r="T143" s="20">
        <f t="shared" si="23"/>
        <v>5.5228880000000008E-2</v>
      </c>
      <c r="U143" s="20">
        <f>SUM(T$32:T143)</f>
        <v>3.6194230449999991</v>
      </c>
    </row>
    <row r="144" spans="3:21" ht="15" thickBot="1">
      <c r="C144" s="12">
        <v>113</v>
      </c>
      <c r="D144" s="14">
        <f t="shared" si="24"/>
        <v>804767.92000000039</v>
      </c>
      <c r="E144" s="12">
        <f t="shared" si="13"/>
        <v>2682.56</v>
      </c>
      <c r="F144" s="14">
        <f t="shared" si="14"/>
        <v>2091.6</v>
      </c>
      <c r="G144" s="15">
        <v>0</v>
      </c>
      <c r="H144" s="15">
        <f t="shared" si="15"/>
        <v>0</v>
      </c>
      <c r="I144" s="19">
        <f t="shared" si="16"/>
        <v>0</v>
      </c>
      <c r="J144" s="20">
        <f t="shared" si="17"/>
        <v>1.9695899999999999E-2</v>
      </c>
      <c r="K144" s="20">
        <f>SUM(J$32:J144)</f>
        <v>0.99537381666666647</v>
      </c>
      <c r="L144" s="17"/>
      <c r="M144" s="12">
        <v>113</v>
      </c>
      <c r="N144" s="33">
        <f t="shared" si="25"/>
        <v>255208.61000000031</v>
      </c>
      <c r="O144" s="33">
        <f t="shared" si="18"/>
        <v>850.7</v>
      </c>
      <c r="P144" s="33">
        <f t="shared" si="19"/>
        <v>3923.46</v>
      </c>
      <c r="Q144" s="22">
        <f t="shared" si="20"/>
        <v>0.09</v>
      </c>
      <c r="R144" s="15">
        <f t="shared" si="21"/>
        <v>7.8284203424832111E-3</v>
      </c>
      <c r="S144" s="18">
        <f t="shared" si="22"/>
        <v>1967.17</v>
      </c>
      <c r="T144" s="20">
        <f t="shared" si="23"/>
        <v>5.5470099166666668E-2</v>
      </c>
      <c r="U144" s="20">
        <f>SUM(T$32:T144)</f>
        <v>3.6748931441666657</v>
      </c>
    </row>
    <row r="145" spans="3:21" ht="15" thickBot="1">
      <c r="C145" s="12">
        <v>114</v>
      </c>
      <c r="D145" s="14">
        <f t="shared" si="24"/>
        <v>802676.32000000041</v>
      </c>
      <c r="E145" s="12">
        <f t="shared" si="13"/>
        <v>2675.59</v>
      </c>
      <c r="F145" s="14">
        <f t="shared" si="14"/>
        <v>2098.5700000000002</v>
      </c>
      <c r="G145" s="15">
        <v>0</v>
      </c>
      <c r="H145" s="15">
        <f t="shared" si="15"/>
        <v>0</v>
      </c>
      <c r="I145" s="19">
        <f t="shared" si="16"/>
        <v>0</v>
      </c>
      <c r="J145" s="20">
        <f t="shared" si="17"/>
        <v>1.9936415000000002E-2</v>
      </c>
      <c r="K145" s="20">
        <f>SUM(J$32:J145)</f>
        <v>1.0153102316666665</v>
      </c>
      <c r="L145" s="17"/>
      <c r="M145" s="12">
        <v>114</v>
      </c>
      <c r="N145" s="33">
        <f t="shared" si="25"/>
        <v>249317.9800000003</v>
      </c>
      <c r="O145" s="33">
        <f t="shared" si="18"/>
        <v>831.06</v>
      </c>
      <c r="P145" s="33">
        <f t="shared" si="19"/>
        <v>3943.1</v>
      </c>
      <c r="Q145" s="22">
        <f t="shared" si="20"/>
        <v>0.09</v>
      </c>
      <c r="R145" s="15">
        <f t="shared" si="21"/>
        <v>7.8284203424832111E-3</v>
      </c>
      <c r="S145" s="18">
        <f t="shared" si="22"/>
        <v>1920.9</v>
      </c>
      <c r="T145" s="20">
        <f t="shared" si="23"/>
        <v>5.5708000000000001E-2</v>
      </c>
      <c r="U145" s="20">
        <f>SUM(T$32:T145)</f>
        <v>3.7306011441666658</v>
      </c>
    </row>
    <row r="146" spans="3:21" ht="15" thickBot="1">
      <c r="C146" s="12">
        <v>115</v>
      </c>
      <c r="D146" s="14">
        <f t="shared" si="24"/>
        <v>800577.75000000047</v>
      </c>
      <c r="E146" s="12">
        <f t="shared" si="13"/>
        <v>2668.59</v>
      </c>
      <c r="F146" s="14">
        <f t="shared" si="14"/>
        <v>2105.5700000000002</v>
      </c>
      <c r="G146" s="15">
        <v>0</v>
      </c>
      <c r="H146" s="15">
        <f t="shared" si="15"/>
        <v>0</v>
      </c>
      <c r="I146" s="19">
        <f t="shared" si="16"/>
        <v>0</v>
      </c>
      <c r="J146" s="20">
        <f t="shared" si="17"/>
        <v>2.017837916666667E-2</v>
      </c>
      <c r="K146" s="20">
        <f>SUM(J$32:J146)</f>
        <v>1.0354886108333332</v>
      </c>
      <c r="L146" s="17"/>
      <c r="M146" s="12">
        <v>115</v>
      </c>
      <c r="N146" s="33">
        <f t="shared" si="25"/>
        <v>243453.9800000003</v>
      </c>
      <c r="O146" s="33">
        <f t="shared" si="18"/>
        <v>811.51</v>
      </c>
      <c r="P146" s="33">
        <f t="shared" si="19"/>
        <v>3962.65</v>
      </c>
      <c r="Q146" s="22">
        <f t="shared" si="20"/>
        <v>0.09</v>
      </c>
      <c r="R146" s="15">
        <f t="shared" si="21"/>
        <v>7.8284203424832111E-3</v>
      </c>
      <c r="S146" s="18">
        <f t="shared" si="22"/>
        <v>1874.84</v>
      </c>
      <c r="T146" s="20">
        <f t="shared" si="23"/>
        <v>5.5942612499999995E-2</v>
      </c>
      <c r="U146" s="20">
        <f>SUM(T$32:T146)</f>
        <v>3.7865437566666658</v>
      </c>
    </row>
    <row r="147" spans="3:21" ht="15" thickBot="1">
      <c r="C147" s="12">
        <v>116</v>
      </c>
      <c r="D147" s="14">
        <f t="shared" si="24"/>
        <v>798472.18000000052</v>
      </c>
      <c r="E147" s="12">
        <f t="shared" si="13"/>
        <v>2661.57</v>
      </c>
      <c r="F147" s="14">
        <f t="shared" si="14"/>
        <v>2112.59</v>
      </c>
      <c r="G147" s="15">
        <v>0</v>
      </c>
      <c r="H147" s="15">
        <f t="shared" si="15"/>
        <v>0</v>
      </c>
      <c r="I147" s="19">
        <f t="shared" si="16"/>
        <v>0</v>
      </c>
      <c r="J147" s="20">
        <f t="shared" si="17"/>
        <v>2.0421703333333333E-2</v>
      </c>
      <c r="K147" s="20">
        <f>SUM(J$32:J147)</f>
        <v>1.0559103141666666</v>
      </c>
      <c r="L147" s="17"/>
      <c r="M147" s="12">
        <v>116</v>
      </c>
      <c r="N147" s="33">
        <f t="shared" si="25"/>
        <v>237616.49000000031</v>
      </c>
      <c r="O147" s="33">
        <f t="shared" si="18"/>
        <v>792.05</v>
      </c>
      <c r="P147" s="33">
        <f t="shared" si="19"/>
        <v>3982.11</v>
      </c>
      <c r="Q147" s="22">
        <f t="shared" si="20"/>
        <v>0.09</v>
      </c>
      <c r="R147" s="15">
        <f t="shared" si="21"/>
        <v>7.8284203424832111E-3</v>
      </c>
      <c r="S147" s="18">
        <f t="shared" si="22"/>
        <v>1828.99</v>
      </c>
      <c r="T147" s="20">
        <f t="shared" si="23"/>
        <v>5.6173966666666672E-2</v>
      </c>
      <c r="U147" s="20">
        <f>SUM(T$32:T147)</f>
        <v>3.8427177233333323</v>
      </c>
    </row>
    <row r="148" spans="3:21" ht="15" thickBot="1">
      <c r="C148" s="12">
        <v>117</v>
      </c>
      <c r="D148" s="14">
        <f t="shared" si="24"/>
        <v>796359.59000000055</v>
      </c>
      <c r="E148" s="12">
        <f t="shared" si="13"/>
        <v>2654.53</v>
      </c>
      <c r="F148" s="14">
        <f t="shared" si="14"/>
        <v>2119.63</v>
      </c>
      <c r="G148" s="15">
        <v>0</v>
      </c>
      <c r="H148" s="15">
        <f t="shared" si="15"/>
        <v>0</v>
      </c>
      <c r="I148" s="19">
        <f t="shared" si="16"/>
        <v>0</v>
      </c>
      <c r="J148" s="20">
        <f t="shared" si="17"/>
        <v>2.0666392500000002E-2</v>
      </c>
      <c r="K148" s="20">
        <f>SUM(J$32:J148)</f>
        <v>1.0765767066666665</v>
      </c>
      <c r="L148" s="17"/>
      <c r="M148" s="12">
        <v>117</v>
      </c>
      <c r="N148" s="33">
        <f t="shared" si="25"/>
        <v>231805.39000000033</v>
      </c>
      <c r="O148" s="33">
        <f t="shared" si="18"/>
        <v>772.68</v>
      </c>
      <c r="P148" s="33">
        <f t="shared" si="19"/>
        <v>4001.48</v>
      </c>
      <c r="Q148" s="22">
        <f t="shared" si="20"/>
        <v>0.09</v>
      </c>
      <c r="R148" s="15">
        <f t="shared" si="21"/>
        <v>7.8284203424832111E-3</v>
      </c>
      <c r="S148" s="18">
        <f t="shared" si="22"/>
        <v>1783.34</v>
      </c>
      <c r="T148" s="20">
        <f t="shared" si="23"/>
        <v>5.6401994999999996E-2</v>
      </c>
      <c r="U148" s="20">
        <f>SUM(T$32:T148)</f>
        <v>3.8991197183333322</v>
      </c>
    </row>
    <row r="149" spans="3:21" ht="15" thickBot="1">
      <c r="C149" s="12">
        <v>118</v>
      </c>
      <c r="D149" s="14">
        <f t="shared" si="24"/>
        <v>794239.96000000054</v>
      </c>
      <c r="E149" s="12">
        <f t="shared" si="13"/>
        <v>2647.47</v>
      </c>
      <c r="F149" s="14">
        <f t="shared" si="14"/>
        <v>2126.69</v>
      </c>
      <c r="G149" s="15">
        <v>0</v>
      </c>
      <c r="H149" s="15">
        <f t="shared" si="15"/>
        <v>0</v>
      </c>
      <c r="I149" s="19">
        <f t="shared" si="16"/>
        <v>0</v>
      </c>
      <c r="J149" s="20">
        <f t="shared" si="17"/>
        <v>2.0912451666666668E-2</v>
      </c>
      <c r="K149" s="20">
        <f>SUM(J$32:J149)</f>
        <v>1.0974891583333333</v>
      </c>
      <c r="L149" s="17"/>
      <c r="M149" s="12">
        <v>118</v>
      </c>
      <c r="N149" s="33">
        <f t="shared" si="25"/>
        <v>226020.57000000033</v>
      </c>
      <c r="O149" s="33">
        <f t="shared" si="18"/>
        <v>753.4</v>
      </c>
      <c r="P149" s="33">
        <f t="shared" si="19"/>
        <v>4020.76</v>
      </c>
      <c r="Q149" s="22">
        <f t="shared" si="20"/>
        <v>0.09</v>
      </c>
      <c r="R149" s="15">
        <f t="shared" si="21"/>
        <v>7.8284203424832111E-3</v>
      </c>
      <c r="S149" s="18">
        <f t="shared" si="22"/>
        <v>1737.91</v>
      </c>
      <c r="T149" s="20">
        <f t="shared" si="23"/>
        <v>5.662692166666667E-2</v>
      </c>
      <c r="U149" s="20">
        <f>SUM(T$32:T149)</f>
        <v>3.9557466399999988</v>
      </c>
    </row>
    <row r="150" spans="3:21" ht="15" thickBot="1">
      <c r="C150" s="12">
        <v>119</v>
      </c>
      <c r="D150" s="14">
        <f t="shared" si="24"/>
        <v>792113.2700000006</v>
      </c>
      <c r="E150" s="12">
        <f t="shared" si="13"/>
        <v>2640.38</v>
      </c>
      <c r="F150" s="14">
        <f t="shared" si="14"/>
        <v>2133.7800000000002</v>
      </c>
      <c r="G150" s="15">
        <v>0</v>
      </c>
      <c r="H150" s="15">
        <f t="shared" si="15"/>
        <v>0</v>
      </c>
      <c r="I150" s="19">
        <f t="shared" si="16"/>
        <v>0</v>
      </c>
      <c r="J150" s="20">
        <f t="shared" si="17"/>
        <v>2.1159985000000003E-2</v>
      </c>
      <c r="K150" s="20">
        <f>SUM(J$32:J150)</f>
        <v>1.1186491433333332</v>
      </c>
      <c r="L150" s="17"/>
      <c r="M150" s="12">
        <v>119</v>
      </c>
      <c r="N150" s="33">
        <f t="shared" si="25"/>
        <v>220261.90000000031</v>
      </c>
      <c r="O150" s="33">
        <f t="shared" si="18"/>
        <v>734.21</v>
      </c>
      <c r="P150" s="33">
        <f t="shared" si="19"/>
        <v>4039.95</v>
      </c>
      <c r="Q150" s="22">
        <f t="shared" si="20"/>
        <v>0.09</v>
      </c>
      <c r="R150" s="15">
        <f t="shared" si="21"/>
        <v>7.8284203424832111E-3</v>
      </c>
      <c r="S150" s="18">
        <f t="shared" si="22"/>
        <v>1692.68</v>
      </c>
      <c r="T150" s="20">
        <f t="shared" si="23"/>
        <v>5.6848580833333329E-2</v>
      </c>
      <c r="U150" s="20">
        <f>SUM(T$32:T150)</f>
        <v>4.0125952208333322</v>
      </c>
    </row>
    <row r="151" spans="3:21" ht="15" thickBot="1">
      <c r="C151" s="12">
        <v>120</v>
      </c>
      <c r="D151" s="14">
        <f t="shared" si="24"/>
        <v>789979.49000000057</v>
      </c>
      <c r="E151" s="12">
        <f t="shared" si="13"/>
        <v>2633.26</v>
      </c>
      <c r="F151" s="14">
        <f t="shared" si="14"/>
        <v>2140.9</v>
      </c>
      <c r="G151" s="15">
        <v>0</v>
      </c>
      <c r="H151" s="15">
        <f t="shared" si="15"/>
        <v>0</v>
      </c>
      <c r="I151" s="19">
        <f t="shared" si="16"/>
        <v>0</v>
      </c>
      <c r="J151" s="20">
        <f t="shared" si="17"/>
        <v>2.1409000000000001E-2</v>
      </c>
      <c r="K151" s="20">
        <f>SUM(J$32:J151)</f>
        <v>1.1400581433333332</v>
      </c>
      <c r="L151" s="17"/>
      <c r="M151" s="12">
        <v>120</v>
      </c>
      <c r="N151" s="33">
        <f t="shared" si="25"/>
        <v>214529.27000000031</v>
      </c>
      <c r="O151" s="33">
        <f t="shared" si="18"/>
        <v>715.1</v>
      </c>
      <c r="P151" s="33">
        <f t="shared" si="19"/>
        <v>4059.06</v>
      </c>
      <c r="Q151" s="22">
        <f t="shared" si="20"/>
        <v>0.09</v>
      </c>
      <c r="R151" s="15">
        <f t="shared" si="21"/>
        <v>7.8284203424832111E-3</v>
      </c>
      <c r="S151" s="18">
        <f t="shared" si="22"/>
        <v>1647.65</v>
      </c>
      <c r="T151" s="20">
        <f t="shared" si="23"/>
        <v>5.7067099999999996E-2</v>
      </c>
      <c r="U151" s="20">
        <f>SUM(T$32:T151)</f>
        <v>4.0696623208333325</v>
      </c>
    </row>
    <row r="152" spans="3:21" ht="15" thickBot="1">
      <c r="C152" s="12">
        <v>121</v>
      </c>
      <c r="D152" s="14">
        <f t="shared" si="24"/>
        <v>787838.59000000055</v>
      </c>
      <c r="E152" s="12">
        <f t="shared" si="13"/>
        <v>2626.13</v>
      </c>
      <c r="F152" s="14">
        <f t="shared" si="14"/>
        <v>2148.0300000000002</v>
      </c>
      <c r="G152" s="15">
        <v>0</v>
      </c>
      <c r="H152" s="15">
        <f t="shared" si="15"/>
        <v>0</v>
      </c>
      <c r="I152" s="19">
        <f t="shared" si="16"/>
        <v>0</v>
      </c>
      <c r="J152" s="20">
        <f t="shared" si="17"/>
        <v>2.1659302500000002E-2</v>
      </c>
      <c r="K152" s="20">
        <f>SUM(J$32:J152)</f>
        <v>1.1617174458333333</v>
      </c>
      <c r="L152" s="17"/>
      <c r="M152" s="12">
        <v>121</v>
      </c>
      <c r="N152" s="33">
        <f t="shared" si="25"/>
        <v>208822.56000000032</v>
      </c>
      <c r="O152" s="33">
        <f t="shared" si="18"/>
        <v>696.08</v>
      </c>
      <c r="P152" s="33">
        <f t="shared" si="19"/>
        <v>4078.08</v>
      </c>
      <c r="Q152" s="22">
        <f t="shared" si="20"/>
        <v>0.09</v>
      </c>
      <c r="R152" s="15">
        <f t="shared" si="21"/>
        <v>7.8284203424832111E-3</v>
      </c>
      <c r="S152" s="18">
        <f t="shared" si="22"/>
        <v>1602.83</v>
      </c>
      <c r="T152" s="20">
        <f t="shared" si="23"/>
        <v>5.7282509166666669E-2</v>
      </c>
      <c r="U152" s="20">
        <f>SUM(T$32:T152)</f>
        <v>4.1269448299999993</v>
      </c>
    </row>
    <row r="153" spans="3:21" ht="15" thickBot="1">
      <c r="C153" s="12">
        <v>122</v>
      </c>
      <c r="D153" s="14">
        <f t="shared" si="24"/>
        <v>785690.56000000052</v>
      </c>
      <c r="E153" s="12">
        <f t="shared" si="13"/>
        <v>2618.9699999999998</v>
      </c>
      <c r="F153" s="14">
        <f t="shared" si="14"/>
        <v>2155.19</v>
      </c>
      <c r="G153" s="15">
        <v>0</v>
      </c>
      <c r="H153" s="15">
        <f t="shared" si="15"/>
        <v>0</v>
      </c>
      <c r="I153" s="19">
        <f t="shared" si="16"/>
        <v>0</v>
      </c>
      <c r="J153" s="20">
        <f t="shared" si="17"/>
        <v>2.1911098333333334E-2</v>
      </c>
      <c r="K153" s="20">
        <f>SUM(J$32:J153)</f>
        <v>1.1836285441666665</v>
      </c>
      <c r="L153" s="17"/>
      <c r="M153" s="12">
        <v>122</v>
      </c>
      <c r="N153" s="33">
        <f t="shared" si="25"/>
        <v>203141.65000000034</v>
      </c>
      <c r="O153" s="33">
        <f t="shared" si="18"/>
        <v>677.14</v>
      </c>
      <c r="P153" s="33">
        <f t="shared" si="19"/>
        <v>4097.0200000000004</v>
      </c>
      <c r="Q153" s="22">
        <f t="shared" si="20"/>
        <v>0.09</v>
      </c>
      <c r="R153" s="15">
        <f t="shared" si="21"/>
        <v>7.8284203424832111E-3</v>
      </c>
      <c r="S153" s="18">
        <f t="shared" si="22"/>
        <v>1558.21</v>
      </c>
      <c r="T153" s="20">
        <f t="shared" si="23"/>
        <v>5.749483833333334E-2</v>
      </c>
      <c r="U153" s="20">
        <f>SUM(T$32:T153)</f>
        <v>4.1844396683333329</v>
      </c>
    </row>
    <row r="154" spans="3:21" ht="15" thickBot="1">
      <c r="C154" s="12">
        <v>123</v>
      </c>
      <c r="D154" s="14">
        <f t="shared" si="24"/>
        <v>783535.37000000058</v>
      </c>
      <c r="E154" s="12">
        <f t="shared" si="13"/>
        <v>2611.7800000000002</v>
      </c>
      <c r="F154" s="14">
        <f t="shared" si="14"/>
        <v>2162.38</v>
      </c>
      <c r="G154" s="15">
        <v>0</v>
      </c>
      <c r="H154" s="15">
        <f t="shared" si="15"/>
        <v>0</v>
      </c>
      <c r="I154" s="19">
        <f t="shared" si="16"/>
        <v>0</v>
      </c>
      <c r="J154" s="20">
        <f t="shared" si="17"/>
        <v>2.2164395E-2</v>
      </c>
      <c r="K154" s="20">
        <f>SUM(J$32:J154)</f>
        <v>1.2057929391666664</v>
      </c>
      <c r="L154" s="17"/>
      <c r="M154" s="12">
        <v>123</v>
      </c>
      <c r="N154" s="33">
        <f t="shared" si="25"/>
        <v>197486.42000000036</v>
      </c>
      <c r="O154" s="33">
        <f t="shared" si="18"/>
        <v>658.29</v>
      </c>
      <c r="P154" s="33">
        <f t="shared" si="19"/>
        <v>4115.87</v>
      </c>
      <c r="Q154" s="22">
        <f t="shared" si="20"/>
        <v>0.09</v>
      </c>
      <c r="R154" s="15">
        <f t="shared" si="21"/>
        <v>7.8284203424832111E-3</v>
      </c>
      <c r="S154" s="18">
        <f t="shared" si="22"/>
        <v>1513.79</v>
      </c>
      <c r="T154" s="20">
        <f t="shared" si="23"/>
        <v>5.7704014999999997E-2</v>
      </c>
      <c r="U154" s="20">
        <f>SUM(T$32:T154)</f>
        <v>4.2421436833333326</v>
      </c>
    </row>
    <row r="155" spans="3:21" ht="15" thickBot="1">
      <c r="C155" s="12">
        <v>124</v>
      </c>
      <c r="D155" s="14">
        <f t="shared" si="24"/>
        <v>781372.99000000057</v>
      </c>
      <c r="E155" s="12">
        <f t="shared" si="13"/>
        <v>2604.58</v>
      </c>
      <c r="F155" s="14">
        <f t="shared" si="14"/>
        <v>2169.58</v>
      </c>
      <c r="G155" s="15">
        <v>0</v>
      </c>
      <c r="H155" s="15">
        <f t="shared" si="15"/>
        <v>0</v>
      </c>
      <c r="I155" s="19">
        <f t="shared" si="16"/>
        <v>0</v>
      </c>
      <c r="J155" s="20">
        <f t="shared" si="17"/>
        <v>2.2418993333333331E-2</v>
      </c>
      <c r="K155" s="20">
        <f>SUM(J$32:J155)</f>
        <v>1.2282119324999998</v>
      </c>
      <c r="L155" s="17"/>
      <c r="M155" s="12">
        <v>124</v>
      </c>
      <c r="N155" s="33">
        <f t="shared" si="25"/>
        <v>191856.76000000036</v>
      </c>
      <c r="O155" s="33">
        <f t="shared" si="18"/>
        <v>639.52</v>
      </c>
      <c r="P155" s="33">
        <f t="shared" si="19"/>
        <v>4134.6400000000003</v>
      </c>
      <c r="Q155" s="22">
        <f t="shared" si="20"/>
        <v>0.09</v>
      </c>
      <c r="R155" s="15">
        <f t="shared" si="21"/>
        <v>7.8284203424832111E-3</v>
      </c>
      <c r="S155" s="18">
        <f t="shared" si="22"/>
        <v>1469.57</v>
      </c>
      <c r="T155" s="20">
        <f t="shared" si="23"/>
        <v>5.7910170000000004E-2</v>
      </c>
      <c r="U155" s="20">
        <f>SUM(T$32:T155)</f>
        <v>4.300053853333333</v>
      </c>
    </row>
    <row r="156" spans="3:21" ht="15" thickBot="1">
      <c r="C156" s="12">
        <v>125</v>
      </c>
      <c r="D156" s="14">
        <f t="shared" si="24"/>
        <v>779203.41000000061</v>
      </c>
      <c r="E156" s="12">
        <f t="shared" si="13"/>
        <v>2597.34</v>
      </c>
      <c r="F156" s="14">
        <f t="shared" si="14"/>
        <v>2176.8200000000002</v>
      </c>
      <c r="G156" s="15">
        <v>0</v>
      </c>
      <c r="H156" s="15">
        <f t="shared" si="15"/>
        <v>0</v>
      </c>
      <c r="I156" s="19">
        <f t="shared" si="16"/>
        <v>0</v>
      </c>
      <c r="J156" s="20">
        <f t="shared" si="17"/>
        <v>2.2675208333333332E-2</v>
      </c>
      <c r="K156" s="20">
        <f>SUM(J$32:J156)</f>
        <v>1.2508871408333331</v>
      </c>
      <c r="L156" s="17"/>
      <c r="M156" s="12">
        <v>125</v>
      </c>
      <c r="N156" s="33">
        <f t="shared" si="25"/>
        <v>186252.55000000034</v>
      </c>
      <c r="O156" s="33">
        <f t="shared" si="18"/>
        <v>620.84</v>
      </c>
      <c r="P156" s="33">
        <f t="shared" si="19"/>
        <v>4153.32</v>
      </c>
      <c r="Q156" s="22">
        <f t="shared" si="20"/>
        <v>0.09</v>
      </c>
      <c r="R156" s="15">
        <f t="shared" si="21"/>
        <v>7.8284203424832111E-3</v>
      </c>
      <c r="S156" s="18">
        <f t="shared" si="22"/>
        <v>1425.55</v>
      </c>
      <c r="T156" s="20">
        <f t="shared" si="23"/>
        <v>5.8113229166666669E-2</v>
      </c>
      <c r="U156" s="20">
        <f>SUM(T$32:T156)</f>
        <v>4.3581670824999996</v>
      </c>
    </row>
    <row r="157" spans="3:21" ht="15" thickBot="1">
      <c r="C157" s="12">
        <v>126</v>
      </c>
      <c r="D157" s="14">
        <f t="shared" si="24"/>
        <v>777026.59000000067</v>
      </c>
      <c r="E157" s="12">
        <f t="shared" si="13"/>
        <v>2590.09</v>
      </c>
      <c r="F157" s="14">
        <f t="shared" si="14"/>
        <v>2184.0700000000002</v>
      </c>
      <c r="G157" s="15">
        <v>0</v>
      </c>
      <c r="H157" s="15">
        <f t="shared" si="15"/>
        <v>0</v>
      </c>
      <c r="I157" s="19">
        <f t="shared" si="16"/>
        <v>0</v>
      </c>
      <c r="J157" s="20">
        <f t="shared" si="17"/>
        <v>2.2932734999999999E-2</v>
      </c>
      <c r="K157" s="20">
        <f>SUM(J$32:J157)</f>
        <v>1.273819875833333</v>
      </c>
      <c r="L157" s="17"/>
      <c r="M157" s="12">
        <v>126</v>
      </c>
      <c r="N157" s="33">
        <f t="shared" si="25"/>
        <v>180673.68000000034</v>
      </c>
      <c r="O157" s="33">
        <f t="shared" si="18"/>
        <v>602.25</v>
      </c>
      <c r="P157" s="33">
        <f t="shared" si="19"/>
        <v>4171.91</v>
      </c>
      <c r="Q157" s="22">
        <f t="shared" si="20"/>
        <v>0.09</v>
      </c>
      <c r="R157" s="15">
        <f t="shared" si="21"/>
        <v>7.8284203424832111E-3</v>
      </c>
      <c r="S157" s="18">
        <f t="shared" si="22"/>
        <v>1381.73</v>
      </c>
      <c r="T157" s="20">
        <f t="shared" si="23"/>
        <v>5.8313219999999992E-2</v>
      </c>
      <c r="U157" s="20">
        <f>SUM(T$32:T157)</f>
        <v>4.4164803024999992</v>
      </c>
    </row>
    <row r="158" spans="3:21" ht="15" thickBot="1">
      <c r="C158" s="12">
        <v>127</v>
      </c>
      <c r="D158" s="14">
        <f t="shared" si="24"/>
        <v>774842.52000000072</v>
      </c>
      <c r="E158" s="12">
        <f t="shared" si="13"/>
        <v>2582.81</v>
      </c>
      <c r="F158" s="14">
        <f t="shared" si="14"/>
        <v>2191.35</v>
      </c>
      <c r="G158" s="15">
        <v>0</v>
      </c>
      <c r="H158" s="15">
        <f t="shared" si="15"/>
        <v>0</v>
      </c>
      <c r="I158" s="19">
        <f t="shared" si="16"/>
        <v>0</v>
      </c>
      <c r="J158" s="20">
        <f t="shared" si="17"/>
        <v>2.3191787500000002E-2</v>
      </c>
      <c r="K158" s="20">
        <f>SUM(J$32:J158)</f>
        <v>1.2970116633333331</v>
      </c>
      <c r="L158" s="17"/>
      <c r="M158" s="12">
        <v>127</v>
      </c>
      <c r="N158" s="33">
        <f t="shared" si="25"/>
        <v>175120.04000000033</v>
      </c>
      <c r="O158" s="33">
        <f t="shared" si="18"/>
        <v>583.73</v>
      </c>
      <c r="P158" s="33">
        <f t="shared" si="19"/>
        <v>4190.43</v>
      </c>
      <c r="Q158" s="22">
        <f t="shared" si="20"/>
        <v>0.09</v>
      </c>
      <c r="R158" s="15">
        <f t="shared" si="21"/>
        <v>7.8284203424832111E-3</v>
      </c>
      <c r="S158" s="18">
        <f t="shared" si="22"/>
        <v>1338.11</v>
      </c>
      <c r="T158" s="20">
        <f t="shared" si="23"/>
        <v>5.8510381666666667E-2</v>
      </c>
      <c r="U158" s="20">
        <f>SUM(T$32:T158)</f>
        <v>4.4749906841666656</v>
      </c>
    </row>
    <row r="159" spans="3:21" ht="15" thickBot="1">
      <c r="C159" s="12">
        <v>128</v>
      </c>
      <c r="D159" s="14">
        <f t="shared" si="24"/>
        <v>772651.17000000074</v>
      </c>
      <c r="E159" s="12">
        <f t="shared" si="13"/>
        <v>2575.5</v>
      </c>
      <c r="F159" s="14">
        <f t="shared" si="14"/>
        <v>2198.66</v>
      </c>
      <c r="G159" s="15">
        <v>0</v>
      </c>
      <c r="H159" s="15">
        <f t="shared" si="15"/>
        <v>0</v>
      </c>
      <c r="I159" s="19">
        <f t="shared" si="16"/>
        <v>0</v>
      </c>
      <c r="J159" s="20">
        <f t="shared" si="17"/>
        <v>2.3452373333333332E-2</v>
      </c>
      <c r="K159" s="20">
        <f>SUM(J$32:J159)</f>
        <v>1.3204640366666665</v>
      </c>
      <c r="L159" s="17"/>
      <c r="M159" s="12">
        <v>128</v>
      </c>
      <c r="N159" s="33">
        <f t="shared" si="25"/>
        <v>169591.50000000035</v>
      </c>
      <c r="O159" s="33">
        <f t="shared" si="18"/>
        <v>565.30999999999995</v>
      </c>
      <c r="P159" s="33">
        <f t="shared" si="19"/>
        <v>4208.8500000000004</v>
      </c>
      <c r="Q159" s="22">
        <f t="shared" si="20"/>
        <v>0.09</v>
      </c>
      <c r="R159" s="15">
        <f t="shared" si="21"/>
        <v>7.8284203424832111E-3</v>
      </c>
      <c r="S159" s="18">
        <f t="shared" si="22"/>
        <v>1294.68</v>
      </c>
      <c r="T159" s="20">
        <f t="shared" si="23"/>
        <v>5.8704320000000004E-2</v>
      </c>
      <c r="U159" s="20">
        <f>SUM(T$32:T159)</f>
        <v>4.5336950041666659</v>
      </c>
    </row>
    <row r="160" spans="3:21" ht="15" thickBot="1">
      <c r="C160" s="12">
        <v>129</v>
      </c>
      <c r="D160" s="14">
        <f t="shared" si="24"/>
        <v>770452.51000000071</v>
      </c>
      <c r="E160" s="12">
        <f t="shared" si="13"/>
        <v>2568.1799999999998</v>
      </c>
      <c r="F160" s="14">
        <f t="shared" si="14"/>
        <v>2205.98</v>
      </c>
      <c r="G160" s="15">
        <v>0</v>
      </c>
      <c r="H160" s="15">
        <f t="shared" si="15"/>
        <v>0</v>
      </c>
      <c r="I160" s="19">
        <f t="shared" si="16"/>
        <v>0</v>
      </c>
      <c r="J160" s="20">
        <f t="shared" si="17"/>
        <v>2.3714284999999998E-2</v>
      </c>
      <c r="K160" s="20">
        <f>SUM(J$32:J160)</f>
        <v>1.3441783216666665</v>
      </c>
      <c r="L160" s="17"/>
      <c r="M160" s="12">
        <v>129</v>
      </c>
      <c r="N160" s="33">
        <f t="shared" si="25"/>
        <v>164087.97000000035</v>
      </c>
      <c r="O160" s="33">
        <f t="shared" si="18"/>
        <v>546.96</v>
      </c>
      <c r="P160" s="33">
        <f t="shared" si="19"/>
        <v>4227.2</v>
      </c>
      <c r="Q160" s="22">
        <f t="shared" si="20"/>
        <v>0.09</v>
      </c>
      <c r="R160" s="15">
        <f t="shared" si="21"/>
        <v>7.8284203424832111E-3</v>
      </c>
      <c r="S160" s="18">
        <f t="shared" si="22"/>
        <v>1251.46</v>
      </c>
      <c r="T160" s="20">
        <f t="shared" si="23"/>
        <v>5.8895595000000002E-2</v>
      </c>
      <c r="U160" s="20">
        <f>SUM(T$32:T160)</f>
        <v>4.592590599166666</v>
      </c>
    </row>
    <row r="161" spans="3:21" ht="15" thickBot="1">
      <c r="C161" s="12">
        <v>130</v>
      </c>
      <c r="D161" s="14">
        <f t="shared" si="24"/>
        <v>768246.53000000073</v>
      </c>
      <c r="E161" s="12">
        <f t="shared" ref="E161:E224" si="26">ROUND(D161*(1+($E$9/12))-D161,2)</f>
        <v>2560.8200000000002</v>
      </c>
      <c r="F161" s="14">
        <f t="shared" ref="F161:F224" si="27">ROUND(MIN(D161+E161,$E$10-E161),2)</f>
        <v>2213.34</v>
      </c>
      <c r="G161" s="15">
        <v>0</v>
      </c>
      <c r="H161" s="15">
        <f t="shared" ref="H161:H224" si="28">1-(1-G161)^(1/12)</f>
        <v>0</v>
      </c>
      <c r="I161" s="19">
        <f t="shared" ref="I161:I224" si="29">ROUND((D161-F161)*H161,2)</f>
        <v>0</v>
      </c>
      <c r="J161" s="20">
        <f t="shared" ref="J161:J224" si="30">(C161*(F161+I161))/(12*$E$7)</f>
        <v>2.3977850000000002E-2</v>
      </c>
      <c r="K161" s="20">
        <f>SUM(J$32:J161)</f>
        <v>1.3681561716666666</v>
      </c>
      <c r="L161" s="17"/>
      <c r="M161" s="12">
        <v>130</v>
      </c>
      <c r="N161" s="33">
        <f t="shared" si="25"/>
        <v>158609.31000000035</v>
      </c>
      <c r="O161" s="33">
        <f t="shared" ref="O161:O224" si="31">ROUND(N161*(1+($E$9/12))-N161,2)</f>
        <v>528.70000000000005</v>
      </c>
      <c r="P161" s="33">
        <f t="shared" ref="P161:P224" si="32">ROUND(MIN(N161+O161,$E$10-O161),2)</f>
        <v>4245.46</v>
      </c>
      <c r="Q161" s="22">
        <f t="shared" ref="Q161:Q224" si="33">MIN(0.06,0.002*M161)*1.5</f>
        <v>0.09</v>
      </c>
      <c r="R161" s="15">
        <f t="shared" ref="R161:R224" si="34">1-(1-Q161)^(1/12)</f>
        <v>7.8284203424832111E-3</v>
      </c>
      <c r="S161" s="18">
        <f t="shared" ref="S161:S224" si="35">ROUND((N161-P161)*R161,2)</f>
        <v>1208.43</v>
      </c>
      <c r="T161" s="20">
        <f t="shared" ref="T161:T224" si="36">(M161*(P161+S161))/(12*$E$7)</f>
        <v>5.9083808333333342E-2</v>
      </c>
      <c r="U161" s="20">
        <f>SUM(T$32:T161)</f>
        <v>4.6516744074999989</v>
      </c>
    </row>
    <row r="162" spans="3:21" ht="15" thickBot="1">
      <c r="C162" s="12">
        <v>131</v>
      </c>
      <c r="D162" s="14">
        <f t="shared" ref="D162:D225" si="37">MAX(D161-F161-I161,0)</f>
        <v>766033.19000000076</v>
      </c>
      <c r="E162" s="12">
        <f t="shared" si="26"/>
        <v>2553.44</v>
      </c>
      <c r="F162" s="14">
        <f t="shared" si="27"/>
        <v>2220.7199999999998</v>
      </c>
      <c r="G162" s="15">
        <v>0</v>
      </c>
      <c r="H162" s="15">
        <f t="shared" si="28"/>
        <v>0</v>
      </c>
      <c r="I162" s="19">
        <f t="shared" si="29"/>
        <v>0</v>
      </c>
      <c r="J162" s="20">
        <f t="shared" si="30"/>
        <v>2.4242859999999995E-2</v>
      </c>
      <c r="K162" s="20">
        <f>SUM(J$32:J162)</f>
        <v>1.3923990316666666</v>
      </c>
      <c r="L162" s="17"/>
      <c r="M162" s="12">
        <v>131</v>
      </c>
      <c r="N162" s="33">
        <f t="shared" ref="N162:N225" si="38">MAX(N161-P161-S161,0)</f>
        <v>153155.42000000036</v>
      </c>
      <c r="O162" s="33">
        <f t="shared" si="31"/>
        <v>510.52</v>
      </c>
      <c r="P162" s="33">
        <f t="shared" si="32"/>
        <v>4263.6400000000003</v>
      </c>
      <c r="Q162" s="22">
        <f t="shared" si="33"/>
        <v>0.09</v>
      </c>
      <c r="R162" s="15">
        <f t="shared" si="34"/>
        <v>7.8284203424832111E-3</v>
      </c>
      <c r="S162" s="18">
        <f t="shared" si="35"/>
        <v>1165.5899999999999</v>
      </c>
      <c r="T162" s="20">
        <f t="shared" si="36"/>
        <v>5.9269094166666668E-2</v>
      </c>
      <c r="U162" s="20">
        <f>SUM(T$32:T162)</f>
        <v>4.7109435016666659</v>
      </c>
    </row>
    <row r="163" spans="3:21" ht="15" thickBot="1">
      <c r="C163" s="12">
        <v>132</v>
      </c>
      <c r="D163" s="14">
        <f t="shared" si="37"/>
        <v>763812.47000000079</v>
      </c>
      <c r="E163" s="12">
        <f t="shared" si="26"/>
        <v>2546.04</v>
      </c>
      <c r="F163" s="14">
        <f t="shared" si="27"/>
        <v>2228.12</v>
      </c>
      <c r="G163" s="15">
        <v>0</v>
      </c>
      <c r="H163" s="15">
        <f t="shared" si="28"/>
        <v>0</v>
      </c>
      <c r="I163" s="19">
        <f t="shared" si="29"/>
        <v>0</v>
      </c>
      <c r="J163" s="20">
        <f t="shared" si="30"/>
        <v>2.4509319999999998E-2</v>
      </c>
      <c r="K163" s="20">
        <f>SUM(J$32:J163)</f>
        <v>1.4169083516666665</v>
      </c>
      <c r="L163" s="17"/>
      <c r="M163" s="12">
        <v>132</v>
      </c>
      <c r="N163" s="33">
        <f t="shared" si="38"/>
        <v>147726.19000000035</v>
      </c>
      <c r="O163" s="33">
        <f t="shared" si="31"/>
        <v>492.42</v>
      </c>
      <c r="P163" s="33">
        <f t="shared" si="32"/>
        <v>4281.74</v>
      </c>
      <c r="Q163" s="22">
        <f t="shared" si="33"/>
        <v>0.09</v>
      </c>
      <c r="R163" s="15">
        <f t="shared" si="34"/>
        <v>7.8284203424832111E-3</v>
      </c>
      <c r="S163" s="18">
        <f t="shared" si="35"/>
        <v>1122.94</v>
      </c>
      <c r="T163" s="20">
        <f t="shared" si="36"/>
        <v>5.9451480000000001E-2</v>
      </c>
      <c r="U163" s="20">
        <f>SUM(T$32:T163)</f>
        <v>4.7703949816666658</v>
      </c>
    </row>
    <row r="164" spans="3:21" ht="15" thickBot="1">
      <c r="C164" s="12">
        <v>133</v>
      </c>
      <c r="D164" s="14">
        <f t="shared" si="37"/>
        <v>761584.35000000079</v>
      </c>
      <c r="E164" s="12">
        <f t="shared" si="26"/>
        <v>2538.61</v>
      </c>
      <c r="F164" s="14">
        <f t="shared" si="27"/>
        <v>2235.5500000000002</v>
      </c>
      <c r="G164" s="15">
        <v>0</v>
      </c>
      <c r="H164" s="15">
        <f t="shared" si="28"/>
        <v>0</v>
      </c>
      <c r="I164" s="19">
        <f t="shared" si="29"/>
        <v>0</v>
      </c>
      <c r="J164" s="20">
        <f t="shared" si="30"/>
        <v>2.4777345833333336E-2</v>
      </c>
      <c r="K164" s="20">
        <f>SUM(J$32:J164)</f>
        <v>1.4416856974999999</v>
      </c>
      <c r="L164" s="17"/>
      <c r="M164" s="12">
        <v>133</v>
      </c>
      <c r="N164" s="33">
        <f t="shared" si="38"/>
        <v>142321.51000000036</v>
      </c>
      <c r="O164" s="33">
        <f t="shared" si="31"/>
        <v>474.41</v>
      </c>
      <c r="P164" s="33">
        <f t="shared" si="32"/>
        <v>4299.75</v>
      </c>
      <c r="Q164" s="22">
        <f t="shared" si="33"/>
        <v>0.09</v>
      </c>
      <c r="R164" s="15">
        <f t="shared" si="34"/>
        <v>7.8284203424832111E-3</v>
      </c>
      <c r="S164" s="18">
        <f t="shared" si="35"/>
        <v>1080.49</v>
      </c>
      <c r="T164" s="20">
        <f t="shared" si="36"/>
        <v>5.9630993333333326E-2</v>
      </c>
      <c r="U164" s="20">
        <f>SUM(T$32:T164)</f>
        <v>4.830025974999999</v>
      </c>
    </row>
    <row r="165" spans="3:21" ht="15" thickBot="1">
      <c r="C165" s="12">
        <v>134</v>
      </c>
      <c r="D165" s="14">
        <f t="shared" si="37"/>
        <v>759348.80000000075</v>
      </c>
      <c r="E165" s="12">
        <f t="shared" si="26"/>
        <v>2531.16</v>
      </c>
      <c r="F165" s="14">
        <f t="shared" si="27"/>
        <v>2243</v>
      </c>
      <c r="G165" s="15">
        <v>0</v>
      </c>
      <c r="H165" s="15">
        <f t="shared" si="28"/>
        <v>0</v>
      </c>
      <c r="I165" s="19">
        <f t="shared" si="29"/>
        <v>0</v>
      </c>
      <c r="J165" s="20">
        <f t="shared" si="30"/>
        <v>2.5046833333333334E-2</v>
      </c>
      <c r="K165" s="20">
        <f>SUM(J$32:J165)</f>
        <v>1.4667325308333332</v>
      </c>
      <c r="L165" s="17"/>
      <c r="M165" s="12">
        <v>134</v>
      </c>
      <c r="N165" s="33">
        <f t="shared" si="38"/>
        <v>136941.27000000037</v>
      </c>
      <c r="O165" s="33">
        <f t="shared" si="31"/>
        <v>456.47</v>
      </c>
      <c r="P165" s="33">
        <f t="shared" si="32"/>
        <v>4317.6899999999996</v>
      </c>
      <c r="Q165" s="22">
        <f t="shared" si="33"/>
        <v>0.09</v>
      </c>
      <c r="R165" s="15">
        <f t="shared" si="34"/>
        <v>7.8284203424832111E-3</v>
      </c>
      <c r="S165" s="18">
        <f t="shared" si="35"/>
        <v>1038.23</v>
      </c>
      <c r="T165" s="20">
        <f t="shared" si="36"/>
        <v>5.9807773333333335E-2</v>
      </c>
      <c r="U165" s="20">
        <f>SUM(T$32:T165)</f>
        <v>4.8898337483333325</v>
      </c>
    </row>
    <row r="166" spans="3:21" ht="15" thickBot="1">
      <c r="C166" s="12">
        <v>135</v>
      </c>
      <c r="D166" s="14">
        <f t="shared" si="37"/>
        <v>757105.80000000075</v>
      </c>
      <c r="E166" s="12">
        <f t="shared" si="26"/>
        <v>2523.69</v>
      </c>
      <c r="F166" s="14">
        <f t="shared" si="27"/>
        <v>2250.4699999999998</v>
      </c>
      <c r="G166" s="15">
        <v>0</v>
      </c>
      <c r="H166" s="15">
        <f t="shared" si="28"/>
        <v>0</v>
      </c>
      <c r="I166" s="19">
        <f t="shared" si="29"/>
        <v>0</v>
      </c>
      <c r="J166" s="20">
        <f t="shared" si="30"/>
        <v>2.5317787499999998E-2</v>
      </c>
      <c r="K166" s="20">
        <f>SUM(J$32:J166)</f>
        <v>1.4920503183333331</v>
      </c>
      <c r="L166" s="17"/>
      <c r="M166" s="12">
        <v>135</v>
      </c>
      <c r="N166" s="33">
        <f t="shared" si="38"/>
        <v>131585.35000000036</v>
      </c>
      <c r="O166" s="33">
        <f t="shared" si="31"/>
        <v>438.62</v>
      </c>
      <c r="P166" s="33">
        <f t="shared" si="32"/>
        <v>4335.54</v>
      </c>
      <c r="Q166" s="22">
        <f t="shared" si="33"/>
        <v>0.09</v>
      </c>
      <c r="R166" s="15">
        <f t="shared" si="34"/>
        <v>7.8284203424832111E-3</v>
      </c>
      <c r="S166" s="18">
        <f t="shared" si="35"/>
        <v>996.17</v>
      </c>
      <c r="T166" s="20">
        <f t="shared" si="36"/>
        <v>5.99817375E-2</v>
      </c>
      <c r="U166" s="20">
        <f>SUM(T$32:T166)</f>
        <v>4.9498154858333328</v>
      </c>
    </row>
    <row r="167" spans="3:21" ht="15" thickBot="1">
      <c r="C167" s="12">
        <v>136</v>
      </c>
      <c r="D167" s="14">
        <f t="shared" si="37"/>
        <v>754855.33000000077</v>
      </c>
      <c r="E167" s="12">
        <f t="shared" si="26"/>
        <v>2516.1799999999998</v>
      </c>
      <c r="F167" s="14">
        <f t="shared" si="27"/>
        <v>2257.98</v>
      </c>
      <c r="G167" s="15">
        <v>0</v>
      </c>
      <c r="H167" s="15">
        <f t="shared" si="28"/>
        <v>0</v>
      </c>
      <c r="I167" s="19">
        <f t="shared" si="29"/>
        <v>0</v>
      </c>
      <c r="J167" s="20">
        <f t="shared" si="30"/>
        <v>2.5590440000000002E-2</v>
      </c>
      <c r="K167" s="20">
        <f>SUM(J$32:J167)</f>
        <v>1.5176407583333331</v>
      </c>
      <c r="L167" s="17"/>
      <c r="M167" s="12">
        <v>136</v>
      </c>
      <c r="N167" s="33">
        <f t="shared" si="38"/>
        <v>126253.64000000036</v>
      </c>
      <c r="O167" s="33">
        <f t="shared" si="31"/>
        <v>420.85</v>
      </c>
      <c r="P167" s="33">
        <f t="shared" si="32"/>
        <v>4353.3100000000004</v>
      </c>
      <c r="Q167" s="22">
        <f t="shared" si="33"/>
        <v>0.09</v>
      </c>
      <c r="R167" s="15">
        <f t="shared" si="34"/>
        <v>7.8284203424832111E-3</v>
      </c>
      <c r="S167" s="18">
        <f t="shared" si="35"/>
        <v>954.29</v>
      </c>
      <c r="T167" s="20">
        <f t="shared" si="36"/>
        <v>6.0152800000000006E-2</v>
      </c>
      <c r="U167" s="20">
        <f>SUM(T$32:T167)</f>
        <v>5.0099682858333328</v>
      </c>
    </row>
    <row r="168" spans="3:21" ht="15" thickBot="1">
      <c r="C168" s="12">
        <v>137</v>
      </c>
      <c r="D168" s="14">
        <f t="shared" si="37"/>
        <v>752597.35000000079</v>
      </c>
      <c r="E168" s="12">
        <f t="shared" si="26"/>
        <v>2508.66</v>
      </c>
      <c r="F168" s="14">
        <f t="shared" si="27"/>
        <v>2265.5</v>
      </c>
      <c r="G168" s="15">
        <v>0</v>
      </c>
      <c r="H168" s="15">
        <f t="shared" si="28"/>
        <v>0</v>
      </c>
      <c r="I168" s="19">
        <f t="shared" si="29"/>
        <v>0</v>
      </c>
      <c r="J168" s="20">
        <f t="shared" si="30"/>
        <v>2.5864458333333333E-2</v>
      </c>
      <c r="K168" s="20">
        <f>SUM(J$32:J168)</f>
        <v>1.5435052166666665</v>
      </c>
      <c r="L168" s="17"/>
      <c r="M168" s="12">
        <v>137</v>
      </c>
      <c r="N168" s="33">
        <f t="shared" si="38"/>
        <v>120946.04000000037</v>
      </c>
      <c r="O168" s="33">
        <f t="shared" si="31"/>
        <v>403.15</v>
      </c>
      <c r="P168" s="33">
        <f t="shared" si="32"/>
        <v>4371.01</v>
      </c>
      <c r="Q168" s="22">
        <f t="shared" si="33"/>
        <v>0.09</v>
      </c>
      <c r="R168" s="15">
        <f t="shared" si="34"/>
        <v>7.8284203424832111E-3</v>
      </c>
      <c r="S168" s="18">
        <f t="shared" si="35"/>
        <v>912.6</v>
      </c>
      <c r="T168" s="20">
        <f t="shared" si="36"/>
        <v>6.0321214166666672E-2</v>
      </c>
      <c r="U168" s="20">
        <f>SUM(T$32:T168)</f>
        <v>5.0702894999999994</v>
      </c>
    </row>
    <row r="169" spans="3:21" ht="15" thickBot="1">
      <c r="C169" s="12">
        <v>138</v>
      </c>
      <c r="D169" s="14">
        <f t="shared" si="37"/>
        <v>750331.85000000079</v>
      </c>
      <c r="E169" s="12">
        <f t="shared" si="26"/>
        <v>2501.11</v>
      </c>
      <c r="F169" s="14">
        <f t="shared" si="27"/>
        <v>2273.0500000000002</v>
      </c>
      <c r="G169" s="15">
        <v>0</v>
      </c>
      <c r="H169" s="15">
        <f t="shared" si="28"/>
        <v>0</v>
      </c>
      <c r="I169" s="19">
        <f t="shared" si="29"/>
        <v>0</v>
      </c>
      <c r="J169" s="20">
        <f t="shared" si="30"/>
        <v>2.6140075000000002E-2</v>
      </c>
      <c r="K169" s="20">
        <f>SUM(J$32:J169)</f>
        <v>1.5696452916666666</v>
      </c>
      <c r="L169" s="17"/>
      <c r="M169" s="12">
        <v>138</v>
      </c>
      <c r="N169" s="33">
        <f t="shared" si="38"/>
        <v>115662.43000000037</v>
      </c>
      <c r="O169" s="33">
        <f t="shared" si="31"/>
        <v>385.54</v>
      </c>
      <c r="P169" s="33">
        <f t="shared" si="32"/>
        <v>4388.62</v>
      </c>
      <c r="Q169" s="22">
        <f t="shared" si="33"/>
        <v>0.09</v>
      </c>
      <c r="R169" s="15">
        <f t="shared" si="34"/>
        <v>7.8284203424832111E-3</v>
      </c>
      <c r="S169" s="18">
        <f t="shared" si="35"/>
        <v>871.1</v>
      </c>
      <c r="T169" s="20">
        <f t="shared" si="36"/>
        <v>6.0486779999999997E-2</v>
      </c>
      <c r="U169" s="20">
        <f>SUM(T$32:T169)</f>
        <v>5.1307762799999992</v>
      </c>
    </row>
    <row r="170" spans="3:21" ht="15" thickBot="1">
      <c r="C170" s="12">
        <v>139</v>
      </c>
      <c r="D170" s="14">
        <f t="shared" si="37"/>
        <v>748058.80000000075</v>
      </c>
      <c r="E170" s="12">
        <f t="shared" si="26"/>
        <v>2493.5300000000002</v>
      </c>
      <c r="F170" s="14">
        <f t="shared" si="27"/>
        <v>2280.63</v>
      </c>
      <c r="G170" s="15">
        <v>0</v>
      </c>
      <c r="H170" s="15">
        <f t="shared" si="28"/>
        <v>0</v>
      </c>
      <c r="I170" s="19">
        <f t="shared" si="29"/>
        <v>0</v>
      </c>
      <c r="J170" s="20">
        <f t="shared" si="30"/>
        <v>2.6417297499999999E-2</v>
      </c>
      <c r="K170" s="20">
        <f>SUM(J$32:J170)</f>
        <v>1.5960625891666667</v>
      </c>
      <c r="L170" s="17"/>
      <c r="M170" s="12">
        <v>139</v>
      </c>
      <c r="N170" s="33">
        <f t="shared" si="38"/>
        <v>110402.71000000037</v>
      </c>
      <c r="O170" s="33">
        <f t="shared" si="31"/>
        <v>368.01</v>
      </c>
      <c r="P170" s="33">
        <f t="shared" si="32"/>
        <v>4406.1499999999996</v>
      </c>
      <c r="Q170" s="22">
        <f t="shared" si="33"/>
        <v>0.09</v>
      </c>
      <c r="R170" s="15">
        <f t="shared" si="34"/>
        <v>7.8284203424832111E-3</v>
      </c>
      <c r="S170" s="18">
        <f t="shared" si="35"/>
        <v>829.79</v>
      </c>
      <c r="T170" s="20">
        <f t="shared" si="36"/>
        <v>6.0649638333333325E-2</v>
      </c>
      <c r="U170" s="20">
        <f>SUM(T$32:T170)</f>
        <v>5.1914259183333327</v>
      </c>
    </row>
    <row r="171" spans="3:21" ht="15" thickBot="1">
      <c r="C171" s="12">
        <v>140</v>
      </c>
      <c r="D171" s="14">
        <f t="shared" si="37"/>
        <v>745778.17000000074</v>
      </c>
      <c r="E171" s="12">
        <f t="shared" si="26"/>
        <v>2485.9299999999998</v>
      </c>
      <c r="F171" s="14">
        <f t="shared" si="27"/>
        <v>2288.23</v>
      </c>
      <c r="G171" s="15">
        <v>0</v>
      </c>
      <c r="H171" s="15">
        <f t="shared" si="28"/>
        <v>0</v>
      </c>
      <c r="I171" s="19">
        <f t="shared" si="29"/>
        <v>0</v>
      </c>
      <c r="J171" s="20">
        <f t="shared" si="30"/>
        <v>2.6696016666666669E-2</v>
      </c>
      <c r="K171" s="20">
        <f>SUM(J$32:J171)</f>
        <v>1.6227586058333334</v>
      </c>
      <c r="L171" s="17"/>
      <c r="M171" s="12">
        <v>140</v>
      </c>
      <c r="N171" s="33">
        <f t="shared" si="38"/>
        <v>105166.77000000038</v>
      </c>
      <c r="O171" s="33">
        <f t="shared" si="31"/>
        <v>350.56</v>
      </c>
      <c r="P171" s="33">
        <f t="shared" si="32"/>
        <v>4423.6000000000004</v>
      </c>
      <c r="Q171" s="22">
        <f t="shared" si="33"/>
        <v>0.09</v>
      </c>
      <c r="R171" s="15">
        <f t="shared" si="34"/>
        <v>7.8284203424832111E-3</v>
      </c>
      <c r="S171" s="18">
        <f t="shared" si="35"/>
        <v>788.66</v>
      </c>
      <c r="T171" s="20">
        <f t="shared" si="36"/>
        <v>6.0809700000000001E-2</v>
      </c>
      <c r="U171" s="20">
        <f>SUM(T$32:T171)</f>
        <v>5.2522356183333327</v>
      </c>
    </row>
    <row r="172" spans="3:21" ht="15" thickBot="1">
      <c r="C172" s="12">
        <v>141</v>
      </c>
      <c r="D172" s="14">
        <f t="shared" si="37"/>
        <v>743489.94000000076</v>
      </c>
      <c r="E172" s="12">
        <f t="shared" si="26"/>
        <v>2478.3000000000002</v>
      </c>
      <c r="F172" s="14">
        <f t="shared" si="27"/>
        <v>2295.86</v>
      </c>
      <c r="G172" s="15">
        <v>0</v>
      </c>
      <c r="H172" s="15">
        <f t="shared" si="28"/>
        <v>0</v>
      </c>
      <c r="I172" s="19">
        <f t="shared" si="29"/>
        <v>0</v>
      </c>
      <c r="J172" s="20">
        <f t="shared" si="30"/>
        <v>2.6976355E-2</v>
      </c>
      <c r="K172" s="20">
        <f>SUM(J$32:J172)</f>
        <v>1.6497349608333334</v>
      </c>
      <c r="L172" s="17"/>
      <c r="M172" s="12">
        <v>141</v>
      </c>
      <c r="N172" s="33">
        <f t="shared" si="38"/>
        <v>99954.510000000373</v>
      </c>
      <c r="O172" s="33">
        <f t="shared" si="31"/>
        <v>333.18</v>
      </c>
      <c r="P172" s="33">
        <f t="shared" si="32"/>
        <v>4440.9799999999996</v>
      </c>
      <c r="Q172" s="22">
        <f t="shared" si="33"/>
        <v>0.09</v>
      </c>
      <c r="R172" s="15">
        <f t="shared" si="34"/>
        <v>7.8284203424832111E-3</v>
      </c>
      <c r="S172" s="18">
        <f t="shared" si="35"/>
        <v>747.72</v>
      </c>
      <c r="T172" s="20">
        <f t="shared" si="36"/>
        <v>6.0967224999999993E-2</v>
      </c>
      <c r="U172" s="20">
        <f>SUM(T$32:T172)</f>
        <v>5.3132028433333325</v>
      </c>
    </row>
    <row r="173" spans="3:21" ht="15" thickBot="1">
      <c r="C173" s="12">
        <v>142</v>
      </c>
      <c r="D173" s="14">
        <f t="shared" si="37"/>
        <v>741194.08000000077</v>
      </c>
      <c r="E173" s="12">
        <f t="shared" si="26"/>
        <v>2470.65</v>
      </c>
      <c r="F173" s="14">
        <f t="shared" si="27"/>
        <v>2303.5100000000002</v>
      </c>
      <c r="G173" s="15">
        <v>0</v>
      </c>
      <c r="H173" s="15">
        <f t="shared" si="28"/>
        <v>0</v>
      </c>
      <c r="I173" s="19">
        <f t="shared" si="29"/>
        <v>0</v>
      </c>
      <c r="J173" s="20">
        <f t="shared" si="30"/>
        <v>2.7258201666666669E-2</v>
      </c>
      <c r="K173" s="20">
        <f>SUM(J$32:J173)</f>
        <v>1.6769931625000001</v>
      </c>
      <c r="L173" s="17"/>
      <c r="M173" s="12">
        <v>142</v>
      </c>
      <c r="N173" s="33">
        <f t="shared" si="38"/>
        <v>94765.810000000376</v>
      </c>
      <c r="O173" s="33">
        <f t="shared" si="31"/>
        <v>315.89</v>
      </c>
      <c r="P173" s="33">
        <f t="shared" si="32"/>
        <v>4458.2700000000004</v>
      </c>
      <c r="Q173" s="22">
        <f t="shared" si="33"/>
        <v>0.09</v>
      </c>
      <c r="R173" s="15">
        <f t="shared" si="34"/>
        <v>7.8284203424832111E-3</v>
      </c>
      <c r="S173" s="18">
        <f t="shared" si="35"/>
        <v>706.97</v>
      </c>
      <c r="T173" s="20">
        <f t="shared" si="36"/>
        <v>6.1122006666666673E-2</v>
      </c>
      <c r="U173" s="20">
        <f>SUM(T$32:T173)</f>
        <v>5.3743248499999989</v>
      </c>
    </row>
    <row r="174" spans="3:21" ht="15" thickBot="1">
      <c r="C174" s="12">
        <v>143</v>
      </c>
      <c r="D174" s="14">
        <f t="shared" si="37"/>
        <v>738890.57000000076</v>
      </c>
      <c r="E174" s="12">
        <f t="shared" si="26"/>
        <v>2462.9699999999998</v>
      </c>
      <c r="F174" s="14">
        <f t="shared" si="27"/>
        <v>2311.19</v>
      </c>
      <c r="G174" s="15">
        <v>0</v>
      </c>
      <c r="H174" s="15">
        <f t="shared" si="28"/>
        <v>0</v>
      </c>
      <c r="I174" s="19">
        <f t="shared" si="29"/>
        <v>0</v>
      </c>
      <c r="J174" s="20">
        <f t="shared" si="30"/>
        <v>2.7541680833333332E-2</v>
      </c>
      <c r="K174" s="20">
        <f>SUM(J$32:J174)</f>
        <v>1.7045348433333334</v>
      </c>
      <c r="L174" s="17"/>
      <c r="M174" s="12">
        <v>143</v>
      </c>
      <c r="N174" s="33">
        <f t="shared" si="38"/>
        <v>89600.570000000371</v>
      </c>
      <c r="O174" s="33">
        <f t="shared" si="31"/>
        <v>298.67</v>
      </c>
      <c r="P174" s="33">
        <f t="shared" si="32"/>
        <v>4475.49</v>
      </c>
      <c r="Q174" s="22">
        <f t="shared" si="33"/>
        <v>0.09</v>
      </c>
      <c r="R174" s="15">
        <f t="shared" si="34"/>
        <v>7.8284203424832111E-3</v>
      </c>
      <c r="S174" s="18">
        <f t="shared" si="35"/>
        <v>666.39</v>
      </c>
      <c r="T174" s="20">
        <f t="shared" si="36"/>
        <v>6.127407E-2</v>
      </c>
      <c r="U174" s="20">
        <f>SUM(T$32:T174)</f>
        <v>5.4355989199999986</v>
      </c>
    </row>
    <row r="175" spans="3:21" ht="15" thickBot="1">
      <c r="C175" s="12">
        <v>144</v>
      </c>
      <c r="D175" s="14">
        <f t="shared" si="37"/>
        <v>736579.38000000082</v>
      </c>
      <c r="E175" s="12">
        <f t="shared" si="26"/>
        <v>2455.2600000000002</v>
      </c>
      <c r="F175" s="14">
        <f t="shared" si="27"/>
        <v>2318.9</v>
      </c>
      <c r="G175" s="15">
        <v>0</v>
      </c>
      <c r="H175" s="15">
        <f t="shared" si="28"/>
        <v>0</v>
      </c>
      <c r="I175" s="19">
        <f t="shared" si="29"/>
        <v>0</v>
      </c>
      <c r="J175" s="20">
        <f t="shared" si="30"/>
        <v>2.7826800000000002E-2</v>
      </c>
      <c r="K175" s="20">
        <f>SUM(J$32:J175)</f>
        <v>1.7323616433333333</v>
      </c>
      <c r="L175" s="17"/>
      <c r="M175" s="12">
        <v>144</v>
      </c>
      <c r="N175" s="33">
        <f t="shared" si="38"/>
        <v>84458.690000000366</v>
      </c>
      <c r="O175" s="33">
        <f t="shared" si="31"/>
        <v>281.52999999999997</v>
      </c>
      <c r="P175" s="33">
        <f t="shared" si="32"/>
        <v>4492.63</v>
      </c>
      <c r="Q175" s="22">
        <f t="shared" si="33"/>
        <v>0.09</v>
      </c>
      <c r="R175" s="15">
        <f t="shared" si="34"/>
        <v>7.8284203424832111E-3</v>
      </c>
      <c r="S175" s="18">
        <f t="shared" si="35"/>
        <v>626.01</v>
      </c>
      <c r="T175" s="20">
        <f t="shared" si="36"/>
        <v>6.1423680000000001E-2</v>
      </c>
      <c r="U175" s="20">
        <f>SUM(T$32:T175)</f>
        <v>5.4970225999999984</v>
      </c>
    </row>
    <row r="176" spans="3:21" ht="15" thickBot="1">
      <c r="C176" s="12">
        <v>145</v>
      </c>
      <c r="D176" s="14">
        <f t="shared" si="37"/>
        <v>734260.4800000008</v>
      </c>
      <c r="E176" s="12">
        <f t="shared" si="26"/>
        <v>2447.5300000000002</v>
      </c>
      <c r="F176" s="14">
        <f t="shared" si="27"/>
        <v>2326.63</v>
      </c>
      <c r="G176" s="15">
        <v>0</v>
      </c>
      <c r="H176" s="15">
        <f t="shared" si="28"/>
        <v>0</v>
      </c>
      <c r="I176" s="19">
        <f t="shared" si="29"/>
        <v>0</v>
      </c>
      <c r="J176" s="20">
        <f t="shared" si="30"/>
        <v>2.8113445833333337E-2</v>
      </c>
      <c r="K176" s="20">
        <f>SUM(J$32:J176)</f>
        <v>1.7604750891666667</v>
      </c>
      <c r="L176" s="17"/>
      <c r="M176" s="12">
        <v>145</v>
      </c>
      <c r="N176" s="33">
        <f t="shared" si="38"/>
        <v>79340.050000000367</v>
      </c>
      <c r="O176" s="33">
        <f t="shared" si="31"/>
        <v>264.47000000000003</v>
      </c>
      <c r="P176" s="33">
        <f t="shared" si="32"/>
        <v>4509.6899999999996</v>
      </c>
      <c r="Q176" s="22">
        <f t="shared" si="33"/>
        <v>0.09</v>
      </c>
      <c r="R176" s="15">
        <f t="shared" si="34"/>
        <v>7.8284203424832111E-3</v>
      </c>
      <c r="S176" s="18">
        <f t="shared" si="35"/>
        <v>585.79999999999995</v>
      </c>
      <c r="T176" s="20">
        <f t="shared" si="36"/>
        <v>6.1570504166666658E-2</v>
      </c>
      <c r="U176" s="20">
        <f>SUM(T$32:T176)</f>
        <v>5.5585931041666647</v>
      </c>
    </row>
    <row r="177" spans="3:21" ht="15" thickBot="1">
      <c r="C177" s="12">
        <v>146</v>
      </c>
      <c r="D177" s="14">
        <f t="shared" si="37"/>
        <v>731933.85000000079</v>
      </c>
      <c r="E177" s="12">
        <f t="shared" si="26"/>
        <v>2439.7800000000002</v>
      </c>
      <c r="F177" s="14">
        <f t="shared" si="27"/>
        <v>2334.38</v>
      </c>
      <c r="G177" s="15">
        <v>0</v>
      </c>
      <c r="H177" s="15">
        <f t="shared" si="28"/>
        <v>0</v>
      </c>
      <c r="I177" s="19">
        <f t="shared" si="29"/>
        <v>0</v>
      </c>
      <c r="J177" s="20">
        <f t="shared" si="30"/>
        <v>2.8401623333333337E-2</v>
      </c>
      <c r="K177" s="20">
        <f>SUM(J$32:J177)</f>
        <v>1.7888767125</v>
      </c>
      <c r="L177" s="17"/>
      <c r="M177" s="12">
        <v>146</v>
      </c>
      <c r="N177" s="33">
        <f t="shared" si="38"/>
        <v>74244.560000000361</v>
      </c>
      <c r="O177" s="33">
        <f t="shared" si="31"/>
        <v>247.48</v>
      </c>
      <c r="P177" s="33">
        <f t="shared" si="32"/>
        <v>4526.68</v>
      </c>
      <c r="Q177" s="22">
        <f t="shared" si="33"/>
        <v>0.09</v>
      </c>
      <c r="R177" s="15">
        <f t="shared" si="34"/>
        <v>7.8284203424832111E-3</v>
      </c>
      <c r="S177" s="18">
        <f t="shared" si="35"/>
        <v>545.78</v>
      </c>
      <c r="T177" s="20">
        <f t="shared" si="36"/>
        <v>6.1714930000000001E-2</v>
      </c>
      <c r="U177" s="20">
        <f>SUM(T$32:T177)</f>
        <v>5.6203080341666647</v>
      </c>
    </row>
    <row r="178" spans="3:21" ht="15" thickBot="1">
      <c r="C178" s="12">
        <v>147</v>
      </c>
      <c r="D178" s="14">
        <f t="shared" si="37"/>
        <v>729599.47000000079</v>
      </c>
      <c r="E178" s="12">
        <f t="shared" si="26"/>
        <v>2432</v>
      </c>
      <c r="F178" s="14">
        <f t="shared" si="27"/>
        <v>2342.16</v>
      </c>
      <c r="G178" s="15">
        <v>0</v>
      </c>
      <c r="H178" s="15">
        <f t="shared" si="28"/>
        <v>0</v>
      </c>
      <c r="I178" s="19">
        <f t="shared" si="29"/>
        <v>0</v>
      </c>
      <c r="J178" s="20">
        <f t="shared" si="30"/>
        <v>2.8691459999999995E-2</v>
      </c>
      <c r="K178" s="20">
        <f>SUM(J$32:J178)</f>
        <v>1.8175681724999999</v>
      </c>
      <c r="L178" s="17"/>
      <c r="M178" s="12">
        <v>147</v>
      </c>
      <c r="N178" s="33">
        <f t="shared" si="38"/>
        <v>69172.100000000355</v>
      </c>
      <c r="O178" s="33">
        <f t="shared" si="31"/>
        <v>230.57</v>
      </c>
      <c r="P178" s="33">
        <f t="shared" si="32"/>
        <v>4543.59</v>
      </c>
      <c r="Q178" s="22">
        <f t="shared" si="33"/>
        <v>0.09</v>
      </c>
      <c r="R178" s="15">
        <f t="shared" si="34"/>
        <v>7.8284203424832111E-3</v>
      </c>
      <c r="S178" s="18">
        <f t="shared" si="35"/>
        <v>505.94</v>
      </c>
      <c r="T178" s="20">
        <f t="shared" si="36"/>
        <v>6.1856742499999992E-2</v>
      </c>
      <c r="U178" s="20">
        <f>SUM(T$32:T178)</f>
        <v>5.6821647766666645</v>
      </c>
    </row>
    <row r="179" spans="3:21" ht="15" thickBot="1">
      <c r="C179" s="12">
        <v>148</v>
      </c>
      <c r="D179" s="14">
        <f t="shared" si="37"/>
        <v>727257.31000000075</v>
      </c>
      <c r="E179" s="12">
        <f t="shared" si="26"/>
        <v>2424.19</v>
      </c>
      <c r="F179" s="14">
        <f t="shared" si="27"/>
        <v>2349.9699999999998</v>
      </c>
      <c r="G179" s="15">
        <v>0</v>
      </c>
      <c r="H179" s="15">
        <f t="shared" si="28"/>
        <v>0</v>
      </c>
      <c r="I179" s="19">
        <f t="shared" si="29"/>
        <v>0</v>
      </c>
      <c r="J179" s="20">
        <f t="shared" si="30"/>
        <v>2.8982963333333334E-2</v>
      </c>
      <c r="K179" s="20">
        <f>SUM(J$32:J179)</f>
        <v>1.8465511358333333</v>
      </c>
      <c r="L179" s="17"/>
      <c r="M179" s="12">
        <v>148</v>
      </c>
      <c r="N179" s="33">
        <f t="shared" si="38"/>
        <v>64122.570000000356</v>
      </c>
      <c r="O179" s="33">
        <f t="shared" si="31"/>
        <v>213.74</v>
      </c>
      <c r="P179" s="33">
        <f t="shared" si="32"/>
        <v>4560.42</v>
      </c>
      <c r="Q179" s="22">
        <f t="shared" si="33"/>
        <v>0.09</v>
      </c>
      <c r="R179" s="15">
        <f t="shared" si="34"/>
        <v>7.8284203424832111E-3</v>
      </c>
      <c r="S179" s="18">
        <f t="shared" si="35"/>
        <v>466.28</v>
      </c>
      <c r="T179" s="20">
        <f t="shared" si="36"/>
        <v>6.1995966666666666E-2</v>
      </c>
      <c r="U179" s="20">
        <f>SUM(T$32:T179)</f>
        <v>5.7441607433333308</v>
      </c>
    </row>
    <row r="180" spans="3:21" ht="15" thickBot="1">
      <c r="C180" s="12">
        <v>149</v>
      </c>
      <c r="D180" s="14">
        <f t="shared" si="37"/>
        <v>724907.34000000078</v>
      </c>
      <c r="E180" s="12">
        <f t="shared" si="26"/>
        <v>2416.36</v>
      </c>
      <c r="F180" s="14">
        <f t="shared" si="27"/>
        <v>2357.8000000000002</v>
      </c>
      <c r="G180" s="15">
        <v>0</v>
      </c>
      <c r="H180" s="15">
        <f t="shared" si="28"/>
        <v>0</v>
      </c>
      <c r="I180" s="19">
        <f t="shared" si="29"/>
        <v>0</v>
      </c>
      <c r="J180" s="20">
        <f t="shared" si="30"/>
        <v>2.9276016666666668E-2</v>
      </c>
      <c r="K180" s="20">
        <f>SUM(J$32:J180)</f>
        <v>1.8758271524999999</v>
      </c>
      <c r="L180" s="17"/>
      <c r="M180" s="12">
        <v>149</v>
      </c>
      <c r="N180" s="33">
        <f t="shared" si="38"/>
        <v>59095.870000000359</v>
      </c>
      <c r="O180" s="33">
        <f t="shared" si="31"/>
        <v>196.99</v>
      </c>
      <c r="P180" s="33">
        <f t="shared" si="32"/>
        <v>4577.17</v>
      </c>
      <c r="Q180" s="22">
        <f t="shared" si="33"/>
        <v>0.09</v>
      </c>
      <c r="R180" s="15">
        <f t="shared" si="34"/>
        <v>7.8284203424832111E-3</v>
      </c>
      <c r="S180" s="18">
        <f t="shared" si="35"/>
        <v>426.8</v>
      </c>
      <c r="T180" s="20">
        <f t="shared" si="36"/>
        <v>6.2132627500000003E-2</v>
      </c>
      <c r="U180" s="20">
        <f>SUM(T$32:T180)</f>
        <v>5.8062933708333304</v>
      </c>
    </row>
    <row r="181" spans="3:21" ht="15" thickBot="1">
      <c r="C181" s="12">
        <v>150</v>
      </c>
      <c r="D181" s="14">
        <f t="shared" si="37"/>
        <v>722549.54000000074</v>
      </c>
      <c r="E181" s="12">
        <f t="shared" si="26"/>
        <v>2408.5</v>
      </c>
      <c r="F181" s="14">
        <f t="shared" si="27"/>
        <v>2365.66</v>
      </c>
      <c r="G181" s="15">
        <v>0</v>
      </c>
      <c r="H181" s="15">
        <f t="shared" si="28"/>
        <v>0</v>
      </c>
      <c r="I181" s="19">
        <f t="shared" si="29"/>
        <v>0</v>
      </c>
      <c r="J181" s="20">
        <f t="shared" si="30"/>
        <v>2.957075E-2</v>
      </c>
      <c r="K181" s="20">
        <f>SUM(J$32:J181)</f>
        <v>1.9053979024999999</v>
      </c>
      <c r="L181" s="17"/>
      <c r="M181" s="12">
        <v>150</v>
      </c>
      <c r="N181" s="33">
        <f t="shared" si="38"/>
        <v>54091.900000000358</v>
      </c>
      <c r="O181" s="33">
        <f t="shared" si="31"/>
        <v>180.31</v>
      </c>
      <c r="P181" s="33">
        <f t="shared" si="32"/>
        <v>4593.8500000000004</v>
      </c>
      <c r="Q181" s="22">
        <f t="shared" si="33"/>
        <v>0.09</v>
      </c>
      <c r="R181" s="15">
        <f t="shared" si="34"/>
        <v>7.8284203424832111E-3</v>
      </c>
      <c r="S181" s="18">
        <f t="shared" si="35"/>
        <v>387.49</v>
      </c>
      <c r="T181" s="20">
        <f t="shared" si="36"/>
        <v>6.2266750000000003E-2</v>
      </c>
      <c r="U181" s="20">
        <f>SUM(T$32:T181)</f>
        <v>5.8685601208333305</v>
      </c>
    </row>
    <row r="182" spans="3:21" ht="15" thickBot="1">
      <c r="C182" s="12">
        <v>151</v>
      </c>
      <c r="D182" s="14">
        <f t="shared" si="37"/>
        <v>720183.8800000007</v>
      </c>
      <c r="E182" s="12">
        <f t="shared" si="26"/>
        <v>2400.61</v>
      </c>
      <c r="F182" s="14">
        <f t="shared" si="27"/>
        <v>2373.5500000000002</v>
      </c>
      <c r="G182" s="15">
        <v>0</v>
      </c>
      <c r="H182" s="15">
        <f t="shared" si="28"/>
        <v>0</v>
      </c>
      <c r="I182" s="19">
        <f t="shared" si="29"/>
        <v>0</v>
      </c>
      <c r="J182" s="20">
        <f t="shared" si="30"/>
        <v>2.9867170833333338E-2</v>
      </c>
      <c r="K182" s="20">
        <f>SUM(J$32:J182)</f>
        <v>1.9352650733333332</v>
      </c>
      <c r="L182" s="17"/>
      <c r="M182" s="12">
        <v>151</v>
      </c>
      <c r="N182" s="33">
        <f t="shared" si="38"/>
        <v>49110.560000000361</v>
      </c>
      <c r="O182" s="33">
        <f t="shared" si="31"/>
        <v>163.69999999999999</v>
      </c>
      <c r="P182" s="33">
        <f t="shared" si="32"/>
        <v>4610.46</v>
      </c>
      <c r="Q182" s="22">
        <f t="shared" si="33"/>
        <v>0.09</v>
      </c>
      <c r="R182" s="15">
        <f t="shared" si="34"/>
        <v>7.8284203424832111E-3</v>
      </c>
      <c r="S182" s="18">
        <f t="shared" si="35"/>
        <v>348.37</v>
      </c>
      <c r="T182" s="20">
        <f t="shared" si="36"/>
        <v>6.2398610833333333E-2</v>
      </c>
      <c r="U182" s="20">
        <f>SUM(T$32:T182)</f>
        <v>5.9309587316666637</v>
      </c>
    </row>
    <row r="183" spans="3:21" ht="15" thickBot="1">
      <c r="C183" s="12">
        <v>152</v>
      </c>
      <c r="D183" s="14">
        <f t="shared" si="37"/>
        <v>717810.33000000066</v>
      </c>
      <c r="E183" s="12">
        <f t="shared" si="26"/>
        <v>2392.6999999999998</v>
      </c>
      <c r="F183" s="14">
        <f t="shared" si="27"/>
        <v>2381.46</v>
      </c>
      <c r="G183" s="15">
        <v>0</v>
      </c>
      <c r="H183" s="15">
        <f t="shared" si="28"/>
        <v>0</v>
      </c>
      <c r="I183" s="19">
        <f t="shared" si="29"/>
        <v>0</v>
      </c>
      <c r="J183" s="20">
        <f t="shared" si="30"/>
        <v>3.016516E-2</v>
      </c>
      <c r="K183" s="20">
        <f>SUM(J$32:J183)</f>
        <v>1.9654302333333331</v>
      </c>
      <c r="L183" s="17"/>
      <c r="M183" s="12">
        <v>152</v>
      </c>
      <c r="N183" s="33">
        <f t="shared" si="38"/>
        <v>44151.73000000036</v>
      </c>
      <c r="O183" s="33">
        <f t="shared" si="31"/>
        <v>147.16999999999999</v>
      </c>
      <c r="P183" s="33">
        <f t="shared" si="32"/>
        <v>4626.99</v>
      </c>
      <c r="Q183" s="22">
        <f t="shared" si="33"/>
        <v>0.09</v>
      </c>
      <c r="R183" s="15">
        <f t="shared" si="34"/>
        <v>7.8284203424832111E-3</v>
      </c>
      <c r="S183" s="18">
        <f t="shared" si="35"/>
        <v>309.42</v>
      </c>
      <c r="T183" s="20">
        <f t="shared" si="36"/>
        <v>6.2527859999999991E-2</v>
      </c>
      <c r="U183" s="20">
        <f>SUM(T$32:T183)</f>
        <v>5.993486591666664</v>
      </c>
    </row>
    <row r="184" spans="3:21" ht="15" thickBot="1">
      <c r="C184" s="12">
        <v>153</v>
      </c>
      <c r="D184" s="14">
        <f t="shared" si="37"/>
        <v>715428.87000000069</v>
      </c>
      <c r="E184" s="12">
        <f t="shared" si="26"/>
        <v>2384.7600000000002</v>
      </c>
      <c r="F184" s="14">
        <f t="shared" si="27"/>
        <v>2389.4</v>
      </c>
      <c r="G184" s="15">
        <v>0</v>
      </c>
      <c r="H184" s="15">
        <f t="shared" si="28"/>
        <v>0</v>
      </c>
      <c r="I184" s="19">
        <f t="shared" si="29"/>
        <v>0</v>
      </c>
      <c r="J184" s="20">
        <f t="shared" si="30"/>
        <v>3.0464850000000002E-2</v>
      </c>
      <c r="K184" s="20">
        <f>SUM(J$32:J184)</f>
        <v>1.9958950833333331</v>
      </c>
      <c r="L184" s="17"/>
      <c r="M184" s="12">
        <v>153</v>
      </c>
      <c r="N184" s="33">
        <f t="shared" si="38"/>
        <v>39215.320000000364</v>
      </c>
      <c r="O184" s="33">
        <f t="shared" si="31"/>
        <v>130.72</v>
      </c>
      <c r="P184" s="33">
        <f t="shared" si="32"/>
        <v>4643.4399999999996</v>
      </c>
      <c r="Q184" s="22">
        <f t="shared" si="33"/>
        <v>0.09</v>
      </c>
      <c r="R184" s="15">
        <f t="shared" si="34"/>
        <v>7.8284203424832111E-3</v>
      </c>
      <c r="S184" s="18">
        <f t="shared" si="35"/>
        <v>270.64</v>
      </c>
      <c r="T184" s="20">
        <f t="shared" si="36"/>
        <v>6.2654520000000005E-2</v>
      </c>
      <c r="U184" s="20">
        <f>SUM(T$32:T184)</f>
        <v>6.0561411116666637</v>
      </c>
    </row>
    <row r="185" spans="3:21" ht="15" thickBot="1">
      <c r="C185" s="12">
        <v>154</v>
      </c>
      <c r="D185" s="14">
        <f t="shared" si="37"/>
        <v>713039.47000000067</v>
      </c>
      <c r="E185" s="12">
        <f t="shared" si="26"/>
        <v>2376.8000000000002</v>
      </c>
      <c r="F185" s="14">
        <f t="shared" si="27"/>
        <v>2397.36</v>
      </c>
      <c r="G185" s="15">
        <v>0</v>
      </c>
      <c r="H185" s="15">
        <f t="shared" si="28"/>
        <v>0</v>
      </c>
      <c r="I185" s="19">
        <f t="shared" si="29"/>
        <v>0</v>
      </c>
      <c r="J185" s="20">
        <f t="shared" si="30"/>
        <v>3.0766120000000001E-2</v>
      </c>
      <c r="K185" s="20">
        <f>SUM(J$32:J185)</f>
        <v>2.0266612033333331</v>
      </c>
      <c r="L185" s="17"/>
      <c r="M185" s="12">
        <v>154</v>
      </c>
      <c r="N185" s="33">
        <f t="shared" si="38"/>
        <v>34301.240000000362</v>
      </c>
      <c r="O185" s="33">
        <f t="shared" si="31"/>
        <v>114.34</v>
      </c>
      <c r="P185" s="33">
        <f t="shared" si="32"/>
        <v>4659.82</v>
      </c>
      <c r="Q185" s="22">
        <f t="shared" si="33"/>
        <v>0.09</v>
      </c>
      <c r="R185" s="15">
        <f t="shared" si="34"/>
        <v>7.8284203424832111E-3</v>
      </c>
      <c r="S185" s="18">
        <f t="shared" si="35"/>
        <v>232.05</v>
      </c>
      <c r="T185" s="20">
        <f t="shared" si="36"/>
        <v>6.2778998333333336E-2</v>
      </c>
      <c r="U185" s="20">
        <f>SUM(T$32:T185)</f>
        <v>6.1189201099999968</v>
      </c>
    </row>
    <row r="186" spans="3:21" ht="15" thickBot="1">
      <c r="C186" s="12">
        <v>155</v>
      </c>
      <c r="D186" s="14">
        <f t="shared" si="37"/>
        <v>710642.11000000068</v>
      </c>
      <c r="E186" s="12">
        <f t="shared" si="26"/>
        <v>2368.81</v>
      </c>
      <c r="F186" s="14">
        <f t="shared" si="27"/>
        <v>2405.35</v>
      </c>
      <c r="G186" s="15">
        <v>0</v>
      </c>
      <c r="H186" s="15">
        <f t="shared" si="28"/>
        <v>0</v>
      </c>
      <c r="I186" s="19">
        <f t="shared" si="29"/>
        <v>0</v>
      </c>
      <c r="J186" s="20">
        <f t="shared" si="30"/>
        <v>3.1069104166666667E-2</v>
      </c>
      <c r="K186" s="20">
        <f>SUM(J$32:J186)</f>
        <v>2.0577303075</v>
      </c>
      <c r="L186" s="17"/>
      <c r="M186" s="12">
        <v>155</v>
      </c>
      <c r="N186" s="33">
        <f t="shared" si="38"/>
        <v>29409.370000000363</v>
      </c>
      <c r="O186" s="33">
        <f t="shared" si="31"/>
        <v>98.03</v>
      </c>
      <c r="P186" s="33">
        <f t="shared" si="32"/>
        <v>4676.13</v>
      </c>
      <c r="Q186" s="22">
        <f t="shared" si="33"/>
        <v>0.09</v>
      </c>
      <c r="R186" s="15">
        <f t="shared" si="34"/>
        <v>7.8284203424832111E-3</v>
      </c>
      <c r="S186" s="18">
        <f t="shared" si="35"/>
        <v>193.62</v>
      </c>
      <c r="T186" s="20">
        <f t="shared" si="36"/>
        <v>6.2900937500000004E-2</v>
      </c>
      <c r="U186" s="20">
        <f>SUM(T$32:T186)</f>
        <v>6.1818210474999971</v>
      </c>
    </row>
    <row r="187" spans="3:21" ht="15" thickBot="1">
      <c r="C187" s="12">
        <v>156</v>
      </c>
      <c r="D187" s="14">
        <f t="shared" si="37"/>
        <v>708236.76000000071</v>
      </c>
      <c r="E187" s="12">
        <f t="shared" si="26"/>
        <v>2360.79</v>
      </c>
      <c r="F187" s="14">
        <f t="shared" si="27"/>
        <v>2413.37</v>
      </c>
      <c r="G187" s="15">
        <v>0</v>
      </c>
      <c r="H187" s="15">
        <f t="shared" si="28"/>
        <v>0</v>
      </c>
      <c r="I187" s="19">
        <f t="shared" si="29"/>
        <v>0</v>
      </c>
      <c r="J187" s="20">
        <f t="shared" si="30"/>
        <v>3.1373809999999995E-2</v>
      </c>
      <c r="K187" s="20">
        <f>SUM(J$32:J187)</f>
        <v>2.0891041174999998</v>
      </c>
      <c r="L187" s="17"/>
      <c r="M187" s="12">
        <v>156</v>
      </c>
      <c r="N187" s="33">
        <f t="shared" si="38"/>
        <v>24539.620000000363</v>
      </c>
      <c r="O187" s="33">
        <f t="shared" si="31"/>
        <v>81.8</v>
      </c>
      <c r="P187" s="33">
        <f t="shared" si="32"/>
        <v>4692.3599999999997</v>
      </c>
      <c r="Q187" s="22">
        <f t="shared" si="33"/>
        <v>0.09</v>
      </c>
      <c r="R187" s="15">
        <f t="shared" si="34"/>
        <v>7.8284203424832111E-3</v>
      </c>
      <c r="S187" s="18">
        <f t="shared" si="35"/>
        <v>155.37</v>
      </c>
      <c r="T187" s="20">
        <f t="shared" si="36"/>
        <v>6.3020489999999985E-2</v>
      </c>
      <c r="U187" s="20">
        <f>SUM(T$32:T187)</f>
        <v>6.2448415374999975</v>
      </c>
    </row>
    <row r="188" spans="3:21" ht="15" thickBot="1">
      <c r="C188" s="12">
        <v>157</v>
      </c>
      <c r="D188" s="14">
        <f t="shared" si="37"/>
        <v>705823.39000000071</v>
      </c>
      <c r="E188" s="12">
        <f t="shared" si="26"/>
        <v>2352.7399999999998</v>
      </c>
      <c r="F188" s="14">
        <f t="shared" si="27"/>
        <v>2421.42</v>
      </c>
      <c r="G188" s="15">
        <v>0</v>
      </c>
      <c r="H188" s="15">
        <f t="shared" si="28"/>
        <v>0</v>
      </c>
      <c r="I188" s="19">
        <f t="shared" si="29"/>
        <v>0</v>
      </c>
      <c r="J188" s="20">
        <f t="shared" si="30"/>
        <v>3.1680245000000003E-2</v>
      </c>
      <c r="K188" s="20">
        <f>SUM(J$32:J188)</f>
        <v>2.1207843624999998</v>
      </c>
      <c r="L188" s="17"/>
      <c r="M188" s="12">
        <v>157</v>
      </c>
      <c r="N188" s="33">
        <f t="shared" si="38"/>
        <v>19691.890000000363</v>
      </c>
      <c r="O188" s="33">
        <f t="shared" si="31"/>
        <v>65.64</v>
      </c>
      <c r="P188" s="33">
        <f t="shared" si="32"/>
        <v>4708.5200000000004</v>
      </c>
      <c r="Q188" s="22">
        <f t="shared" si="33"/>
        <v>0.09</v>
      </c>
      <c r="R188" s="15">
        <f t="shared" si="34"/>
        <v>7.8284203424832111E-3</v>
      </c>
      <c r="S188" s="18">
        <f t="shared" si="35"/>
        <v>117.3</v>
      </c>
      <c r="T188" s="20">
        <f t="shared" si="36"/>
        <v>6.3137811666666682E-2</v>
      </c>
      <c r="U188" s="20">
        <f>SUM(T$32:T188)</f>
        <v>6.307979349166664</v>
      </c>
    </row>
    <row r="189" spans="3:21" ht="15" thickBot="1">
      <c r="C189" s="12">
        <v>158</v>
      </c>
      <c r="D189" s="14">
        <f t="shared" si="37"/>
        <v>703401.97000000067</v>
      </c>
      <c r="E189" s="12">
        <f t="shared" si="26"/>
        <v>2344.67</v>
      </c>
      <c r="F189" s="14">
        <f t="shared" si="27"/>
        <v>2429.4899999999998</v>
      </c>
      <c r="G189" s="15">
        <v>0</v>
      </c>
      <c r="H189" s="15">
        <f t="shared" si="28"/>
        <v>0</v>
      </c>
      <c r="I189" s="19">
        <f t="shared" si="29"/>
        <v>0</v>
      </c>
      <c r="J189" s="20">
        <f t="shared" si="30"/>
        <v>3.1988284999999998E-2</v>
      </c>
      <c r="K189" s="20">
        <f>SUM(J$32:J189)</f>
        <v>2.1527726475</v>
      </c>
      <c r="L189" s="17"/>
      <c r="M189" s="12">
        <v>158</v>
      </c>
      <c r="N189" s="33">
        <f t="shared" si="38"/>
        <v>14866.070000000364</v>
      </c>
      <c r="O189" s="33">
        <f t="shared" si="31"/>
        <v>49.55</v>
      </c>
      <c r="P189" s="33">
        <f t="shared" si="32"/>
        <v>4724.6099999999997</v>
      </c>
      <c r="Q189" s="22">
        <f t="shared" si="33"/>
        <v>0.09</v>
      </c>
      <c r="R189" s="15">
        <f t="shared" si="34"/>
        <v>7.8284203424832111E-3</v>
      </c>
      <c r="S189" s="18">
        <f t="shared" si="35"/>
        <v>79.39</v>
      </c>
      <c r="T189" s="20">
        <f t="shared" si="36"/>
        <v>6.3252666666666665E-2</v>
      </c>
      <c r="U189" s="20">
        <f>SUM(T$32:T189)</f>
        <v>6.3712320158333311</v>
      </c>
    </row>
    <row r="190" spans="3:21" ht="15" thickBot="1">
      <c r="C190" s="12">
        <v>159</v>
      </c>
      <c r="D190" s="14">
        <f t="shared" si="37"/>
        <v>700972.48000000068</v>
      </c>
      <c r="E190" s="12">
        <f t="shared" si="26"/>
        <v>2336.5700000000002</v>
      </c>
      <c r="F190" s="14">
        <f t="shared" si="27"/>
        <v>2437.59</v>
      </c>
      <c r="G190" s="15">
        <v>0</v>
      </c>
      <c r="H190" s="15">
        <f t="shared" si="28"/>
        <v>0</v>
      </c>
      <c r="I190" s="19">
        <f t="shared" si="29"/>
        <v>0</v>
      </c>
      <c r="J190" s="20">
        <f t="shared" si="30"/>
        <v>3.2298067499999999E-2</v>
      </c>
      <c r="K190" s="20">
        <f>SUM(J$32:J190)</f>
        <v>2.1850707150000002</v>
      </c>
      <c r="L190" s="17"/>
      <c r="M190" s="12">
        <v>159</v>
      </c>
      <c r="N190" s="33">
        <f t="shared" si="38"/>
        <v>10062.070000000364</v>
      </c>
      <c r="O190" s="33">
        <f t="shared" si="31"/>
        <v>33.54</v>
      </c>
      <c r="P190" s="33">
        <f t="shared" si="32"/>
        <v>4740.62</v>
      </c>
      <c r="Q190" s="22">
        <f t="shared" si="33"/>
        <v>0.09</v>
      </c>
      <c r="R190" s="15">
        <f t="shared" si="34"/>
        <v>7.8284203424832111E-3</v>
      </c>
      <c r="S190" s="18">
        <f t="shared" si="35"/>
        <v>41.66</v>
      </c>
      <c r="T190" s="20">
        <f t="shared" si="36"/>
        <v>6.3365209999999991E-2</v>
      </c>
      <c r="U190" s="20">
        <f>SUM(T$32:T190)</f>
        <v>6.4345972258333308</v>
      </c>
    </row>
    <row r="191" spans="3:21" ht="15" thickBot="1">
      <c r="C191" s="12">
        <v>160</v>
      </c>
      <c r="D191" s="14">
        <f t="shared" si="37"/>
        <v>698534.89000000071</v>
      </c>
      <c r="E191" s="12">
        <f t="shared" si="26"/>
        <v>2328.4499999999998</v>
      </c>
      <c r="F191" s="14">
        <f t="shared" si="27"/>
        <v>2445.71</v>
      </c>
      <c r="G191" s="15">
        <v>0</v>
      </c>
      <c r="H191" s="15">
        <f t="shared" si="28"/>
        <v>0</v>
      </c>
      <c r="I191" s="19">
        <f t="shared" si="29"/>
        <v>0</v>
      </c>
      <c r="J191" s="20">
        <f t="shared" si="30"/>
        <v>3.2609466666666663E-2</v>
      </c>
      <c r="K191" s="20">
        <f>SUM(J$32:J191)</f>
        <v>2.2176801816666667</v>
      </c>
      <c r="L191" s="17"/>
      <c r="M191" s="12">
        <v>160</v>
      </c>
      <c r="N191" s="33">
        <f t="shared" si="38"/>
        <v>5279.7900000003638</v>
      </c>
      <c r="O191" s="33">
        <f t="shared" si="31"/>
        <v>17.600000000000001</v>
      </c>
      <c r="P191" s="33">
        <f t="shared" si="32"/>
        <v>4756.5600000000004</v>
      </c>
      <c r="Q191" s="22">
        <f t="shared" si="33"/>
        <v>0.09</v>
      </c>
      <c r="R191" s="15">
        <f t="shared" si="34"/>
        <v>7.8284203424832111E-3</v>
      </c>
      <c r="S191" s="18">
        <f t="shared" si="35"/>
        <v>4.0999999999999996</v>
      </c>
      <c r="T191" s="20">
        <f t="shared" si="36"/>
        <v>6.3475466666666674E-2</v>
      </c>
      <c r="U191" s="20">
        <f>SUM(T$32:T191)</f>
        <v>6.4980726924999974</v>
      </c>
    </row>
    <row r="192" spans="3:21" ht="15" thickBot="1">
      <c r="C192" s="12">
        <v>161</v>
      </c>
      <c r="D192" s="14">
        <f t="shared" si="37"/>
        <v>696089.18000000075</v>
      </c>
      <c r="E192" s="12">
        <f t="shared" si="26"/>
        <v>2320.3000000000002</v>
      </c>
      <c r="F192" s="14">
        <f t="shared" si="27"/>
        <v>2453.86</v>
      </c>
      <c r="G192" s="15">
        <v>0</v>
      </c>
      <c r="H192" s="15">
        <f t="shared" si="28"/>
        <v>0</v>
      </c>
      <c r="I192" s="19">
        <f t="shared" si="29"/>
        <v>0</v>
      </c>
      <c r="J192" s="20">
        <f t="shared" si="30"/>
        <v>3.2922621666666665E-2</v>
      </c>
      <c r="K192" s="20">
        <f>SUM(J$32:J192)</f>
        <v>2.2506028033333334</v>
      </c>
      <c r="L192" s="17"/>
      <c r="M192" s="12">
        <v>161</v>
      </c>
      <c r="N192" s="33">
        <f t="shared" si="38"/>
        <v>519.13000000036334</v>
      </c>
      <c r="O192" s="33">
        <f t="shared" si="31"/>
        <v>1.73</v>
      </c>
      <c r="P192" s="33">
        <f t="shared" si="32"/>
        <v>520.86</v>
      </c>
      <c r="Q192" s="22">
        <f t="shared" si="33"/>
        <v>0.09</v>
      </c>
      <c r="R192" s="15">
        <f t="shared" si="34"/>
        <v>7.8284203424832111E-3</v>
      </c>
      <c r="S192" s="18">
        <f t="shared" si="35"/>
        <v>-0.01</v>
      </c>
      <c r="T192" s="20">
        <f t="shared" si="36"/>
        <v>6.9880708333333336E-3</v>
      </c>
      <c r="U192" s="20">
        <f>SUM(T$32:T192)</f>
        <v>6.5050607633333311</v>
      </c>
    </row>
    <row r="193" spans="3:21" ht="15" thickBot="1">
      <c r="C193" s="12">
        <v>162</v>
      </c>
      <c r="D193" s="14">
        <f t="shared" si="37"/>
        <v>693635.32000000076</v>
      </c>
      <c r="E193" s="12">
        <f t="shared" si="26"/>
        <v>2312.12</v>
      </c>
      <c r="F193" s="14">
        <f t="shared" si="27"/>
        <v>2462.04</v>
      </c>
      <c r="G193" s="15">
        <v>0</v>
      </c>
      <c r="H193" s="15">
        <f t="shared" si="28"/>
        <v>0</v>
      </c>
      <c r="I193" s="19">
        <f t="shared" si="29"/>
        <v>0</v>
      </c>
      <c r="J193" s="20">
        <f t="shared" si="30"/>
        <v>3.3237539999999996E-2</v>
      </c>
      <c r="K193" s="20">
        <f>SUM(J$32:J193)</f>
        <v>2.2838403433333334</v>
      </c>
      <c r="L193" s="17"/>
      <c r="M193" s="12">
        <v>162</v>
      </c>
      <c r="N193" s="33">
        <f t="shared" si="38"/>
        <v>0</v>
      </c>
      <c r="O193" s="33">
        <f t="shared" si="31"/>
        <v>0</v>
      </c>
      <c r="P193" s="33">
        <f t="shared" si="32"/>
        <v>0</v>
      </c>
      <c r="Q193" s="22">
        <f t="shared" si="33"/>
        <v>0.09</v>
      </c>
      <c r="R193" s="15">
        <f t="shared" si="34"/>
        <v>7.8284203424832111E-3</v>
      </c>
      <c r="S193" s="18">
        <f t="shared" si="35"/>
        <v>0</v>
      </c>
      <c r="T193" s="20">
        <f t="shared" si="36"/>
        <v>0</v>
      </c>
      <c r="U193" s="20">
        <f>SUM(T$32:T193)</f>
        <v>6.5050607633333311</v>
      </c>
    </row>
    <row r="194" spans="3:21" ht="15" thickBot="1">
      <c r="C194" s="12">
        <v>163</v>
      </c>
      <c r="D194" s="14">
        <f t="shared" si="37"/>
        <v>691173.28000000073</v>
      </c>
      <c r="E194" s="12">
        <f t="shared" si="26"/>
        <v>2303.91</v>
      </c>
      <c r="F194" s="14">
        <f t="shared" si="27"/>
        <v>2470.25</v>
      </c>
      <c r="G194" s="15">
        <v>0</v>
      </c>
      <c r="H194" s="15">
        <f t="shared" si="28"/>
        <v>0</v>
      </c>
      <c r="I194" s="19">
        <f t="shared" si="29"/>
        <v>0</v>
      </c>
      <c r="J194" s="20">
        <f t="shared" si="30"/>
        <v>3.3554229166666664E-2</v>
      </c>
      <c r="K194" s="20">
        <f>SUM(J$32:J194)</f>
        <v>2.3173945725</v>
      </c>
      <c r="L194" s="17"/>
      <c r="M194" s="12">
        <v>163</v>
      </c>
      <c r="N194" s="33">
        <f t="shared" si="38"/>
        <v>0</v>
      </c>
      <c r="O194" s="33">
        <f t="shared" si="31"/>
        <v>0</v>
      </c>
      <c r="P194" s="33">
        <f t="shared" si="32"/>
        <v>0</v>
      </c>
      <c r="Q194" s="22">
        <f t="shared" si="33"/>
        <v>0.09</v>
      </c>
      <c r="R194" s="15">
        <f t="shared" si="34"/>
        <v>7.8284203424832111E-3</v>
      </c>
      <c r="S194" s="18">
        <f t="shared" si="35"/>
        <v>0</v>
      </c>
      <c r="T194" s="20">
        <f t="shared" si="36"/>
        <v>0</v>
      </c>
      <c r="U194" s="20">
        <f>SUM(T$32:T194)</f>
        <v>6.5050607633333311</v>
      </c>
    </row>
    <row r="195" spans="3:21" ht="15" thickBot="1">
      <c r="C195" s="12">
        <v>164</v>
      </c>
      <c r="D195" s="14">
        <f t="shared" si="37"/>
        <v>688703.03000000073</v>
      </c>
      <c r="E195" s="12">
        <f t="shared" si="26"/>
        <v>2295.6799999999998</v>
      </c>
      <c r="F195" s="14">
        <f t="shared" si="27"/>
        <v>2478.48</v>
      </c>
      <c r="G195" s="15">
        <v>0</v>
      </c>
      <c r="H195" s="15">
        <f t="shared" si="28"/>
        <v>0</v>
      </c>
      <c r="I195" s="19">
        <f t="shared" si="29"/>
        <v>0</v>
      </c>
      <c r="J195" s="20">
        <f t="shared" si="30"/>
        <v>3.3872560000000003E-2</v>
      </c>
      <c r="K195" s="20">
        <f>SUM(J$32:J195)</f>
        <v>2.3512671324999999</v>
      </c>
      <c r="L195" s="17"/>
      <c r="M195" s="12">
        <v>164</v>
      </c>
      <c r="N195" s="33">
        <f t="shared" si="38"/>
        <v>0</v>
      </c>
      <c r="O195" s="33">
        <f t="shared" si="31"/>
        <v>0</v>
      </c>
      <c r="P195" s="33">
        <f t="shared" si="32"/>
        <v>0</v>
      </c>
      <c r="Q195" s="22">
        <f t="shared" si="33"/>
        <v>0.09</v>
      </c>
      <c r="R195" s="15">
        <f t="shared" si="34"/>
        <v>7.8284203424832111E-3</v>
      </c>
      <c r="S195" s="18">
        <f t="shared" si="35"/>
        <v>0</v>
      </c>
      <c r="T195" s="20">
        <f t="shared" si="36"/>
        <v>0</v>
      </c>
      <c r="U195" s="20">
        <f>SUM(T$32:T195)</f>
        <v>6.5050607633333311</v>
      </c>
    </row>
    <row r="196" spans="3:21" ht="15" thickBot="1">
      <c r="C196" s="12">
        <v>165</v>
      </c>
      <c r="D196" s="14">
        <f t="shared" si="37"/>
        <v>686224.55000000075</v>
      </c>
      <c r="E196" s="12">
        <f t="shared" si="26"/>
        <v>2287.42</v>
      </c>
      <c r="F196" s="14">
        <f t="shared" si="27"/>
        <v>2486.7399999999998</v>
      </c>
      <c r="G196" s="15">
        <v>0</v>
      </c>
      <c r="H196" s="15">
        <f t="shared" si="28"/>
        <v>0</v>
      </c>
      <c r="I196" s="19">
        <f t="shared" si="29"/>
        <v>0</v>
      </c>
      <c r="J196" s="20">
        <f t="shared" si="30"/>
        <v>3.4192674999999999E-2</v>
      </c>
      <c r="K196" s="20">
        <f>SUM(J$32:J196)</f>
        <v>2.3854598074999998</v>
      </c>
      <c r="L196" s="17"/>
      <c r="M196" s="12">
        <v>165</v>
      </c>
      <c r="N196" s="33">
        <f t="shared" si="38"/>
        <v>0</v>
      </c>
      <c r="O196" s="33">
        <f t="shared" si="31"/>
        <v>0</v>
      </c>
      <c r="P196" s="33">
        <f t="shared" si="32"/>
        <v>0</v>
      </c>
      <c r="Q196" s="22">
        <f t="shared" si="33"/>
        <v>0.09</v>
      </c>
      <c r="R196" s="15">
        <f t="shared" si="34"/>
        <v>7.8284203424832111E-3</v>
      </c>
      <c r="S196" s="18">
        <f t="shared" si="35"/>
        <v>0</v>
      </c>
      <c r="T196" s="20">
        <f t="shared" si="36"/>
        <v>0</v>
      </c>
      <c r="U196" s="20">
        <f>SUM(T$32:T196)</f>
        <v>6.5050607633333311</v>
      </c>
    </row>
    <row r="197" spans="3:21" ht="15" thickBot="1">
      <c r="C197" s="12">
        <v>166</v>
      </c>
      <c r="D197" s="14">
        <f t="shared" si="37"/>
        <v>683737.81000000075</v>
      </c>
      <c r="E197" s="12">
        <f t="shared" si="26"/>
        <v>2279.13</v>
      </c>
      <c r="F197" s="14">
        <f t="shared" si="27"/>
        <v>2495.0300000000002</v>
      </c>
      <c r="G197" s="15">
        <v>0</v>
      </c>
      <c r="H197" s="15">
        <f t="shared" si="28"/>
        <v>0</v>
      </c>
      <c r="I197" s="19">
        <f t="shared" si="29"/>
        <v>0</v>
      </c>
      <c r="J197" s="20">
        <f t="shared" si="30"/>
        <v>3.4514581666666669E-2</v>
      </c>
      <c r="K197" s="20">
        <f>SUM(J$32:J197)</f>
        <v>2.4199743891666663</v>
      </c>
      <c r="L197" s="17"/>
      <c r="M197" s="12">
        <v>166</v>
      </c>
      <c r="N197" s="33">
        <f t="shared" si="38"/>
        <v>0</v>
      </c>
      <c r="O197" s="33">
        <f t="shared" si="31"/>
        <v>0</v>
      </c>
      <c r="P197" s="33">
        <f t="shared" si="32"/>
        <v>0</v>
      </c>
      <c r="Q197" s="22">
        <f t="shared" si="33"/>
        <v>0.09</v>
      </c>
      <c r="R197" s="15">
        <f t="shared" si="34"/>
        <v>7.8284203424832111E-3</v>
      </c>
      <c r="S197" s="18">
        <f t="shared" si="35"/>
        <v>0</v>
      </c>
      <c r="T197" s="20">
        <f t="shared" si="36"/>
        <v>0</v>
      </c>
      <c r="U197" s="20">
        <f>SUM(T$32:T197)</f>
        <v>6.5050607633333311</v>
      </c>
    </row>
    <row r="198" spans="3:21" ht="15" thickBot="1">
      <c r="C198" s="12">
        <v>167</v>
      </c>
      <c r="D198" s="14">
        <f t="shared" si="37"/>
        <v>681242.78000000073</v>
      </c>
      <c r="E198" s="12">
        <f t="shared" si="26"/>
        <v>2270.81</v>
      </c>
      <c r="F198" s="14">
        <f t="shared" si="27"/>
        <v>2503.35</v>
      </c>
      <c r="G198" s="15">
        <v>0</v>
      </c>
      <c r="H198" s="15">
        <f t="shared" si="28"/>
        <v>0</v>
      </c>
      <c r="I198" s="19">
        <f t="shared" si="29"/>
        <v>0</v>
      </c>
      <c r="J198" s="20">
        <f t="shared" si="30"/>
        <v>3.4838287500000002E-2</v>
      </c>
      <c r="K198" s="20">
        <f>SUM(J$32:J198)</f>
        <v>2.4548126766666662</v>
      </c>
      <c r="L198" s="17"/>
      <c r="M198" s="12">
        <v>167</v>
      </c>
      <c r="N198" s="33">
        <f t="shared" si="38"/>
        <v>0</v>
      </c>
      <c r="O198" s="33">
        <f t="shared" si="31"/>
        <v>0</v>
      </c>
      <c r="P198" s="33">
        <f t="shared" si="32"/>
        <v>0</v>
      </c>
      <c r="Q198" s="22">
        <f t="shared" si="33"/>
        <v>0.09</v>
      </c>
      <c r="R198" s="15">
        <f t="shared" si="34"/>
        <v>7.8284203424832111E-3</v>
      </c>
      <c r="S198" s="18">
        <f t="shared" si="35"/>
        <v>0</v>
      </c>
      <c r="T198" s="20">
        <f t="shared" si="36"/>
        <v>0</v>
      </c>
      <c r="U198" s="20">
        <f>SUM(T$32:T198)</f>
        <v>6.5050607633333311</v>
      </c>
    </row>
    <row r="199" spans="3:21" ht="15" thickBot="1">
      <c r="C199" s="12">
        <v>168</v>
      </c>
      <c r="D199" s="14">
        <f t="shared" si="37"/>
        <v>678739.43000000075</v>
      </c>
      <c r="E199" s="12">
        <f t="shared" si="26"/>
        <v>2262.46</v>
      </c>
      <c r="F199" s="14">
        <f t="shared" si="27"/>
        <v>2511.6999999999998</v>
      </c>
      <c r="G199" s="15">
        <v>0</v>
      </c>
      <c r="H199" s="15">
        <f t="shared" si="28"/>
        <v>0</v>
      </c>
      <c r="I199" s="19">
        <f t="shared" si="29"/>
        <v>0</v>
      </c>
      <c r="J199" s="20">
        <f t="shared" si="30"/>
        <v>3.5163799999999995E-2</v>
      </c>
      <c r="K199" s="20">
        <f>SUM(J$32:J199)</f>
        <v>2.4899764766666661</v>
      </c>
      <c r="L199" s="17"/>
      <c r="M199" s="12">
        <v>168</v>
      </c>
      <c r="N199" s="33">
        <f t="shared" si="38"/>
        <v>0</v>
      </c>
      <c r="O199" s="33">
        <f t="shared" si="31"/>
        <v>0</v>
      </c>
      <c r="P199" s="33">
        <f t="shared" si="32"/>
        <v>0</v>
      </c>
      <c r="Q199" s="22">
        <f t="shared" si="33"/>
        <v>0.09</v>
      </c>
      <c r="R199" s="15">
        <f t="shared" si="34"/>
        <v>7.8284203424832111E-3</v>
      </c>
      <c r="S199" s="18">
        <f t="shared" si="35"/>
        <v>0</v>
      </c>
      <c r="T199" s="20">
        <f t="shared" si="36"/>
        <v>0</v>
      </c>
      <c r="U199" s="20">
        <f>SUM(T$32:T199)</f>
        <v>6.5050607633333311</v>
      </c>
    </row>
    <row r="200" spans="3:21" ht="15" thickBot="1">
      <c r="C200" s="12">
        <v>169</v>
      </c>
      <c r="D200" s="14">
        <f t="shared" si="37"/>
        <v>676227.7300000008</v>
      </c>
      <c r="E200" s="12">
        <f t="shared" si="26"/>
        <v>2254.09</v>
      </c>
      <c r="F200" s="14">
        <f t="shared" si="27"/>
        <v>2520.0700000000002</v>
      </c>
      <c r="G200" s="15">
        <v>0</v>
      </c>
      <c r="H200" s="15">
        <f t="shared" si="28"/>
        <v>0</v>
      </c>
      <c r="I200" s="19">
        <f t="shared" si="29"/>
        <v>0</v>
      </c>
      <c r="J200" s="20">
        <f t="shared" si="30"/>
        <v>3.5490985833333336E-2</v>
      </c>
      <c r="K200" s="20">
        <f>SUM(J$32:J200)</f>
        <v>2.5254674624999995</v>
      </c>
      <c r="L200" s="17"/>
      <c r="M200" s="12">
        <v>169</v>
      </c>
      <c r="N200" s="33">
        <f t="shared" si="38"/>
        <v>0</v>
      </c>
      <c r="O200" s="33">
        <f t="shared" si="31"/>
        <v>0</v>
      </c>
      <c r="P200" s="33">
        <f t="shared" si="32"/>
        <v>0</v>
      </c>
      <c r="Q200" s="22">
        <f t="shared" si="33"/>
        <v>0.09</v>
      </c>
      <c r="R200" s="15">
        <f t="shared" si="34"/>
        <v>7.8284203424832111E-3</v>
      </c>
      <c r="S200" s="18">
        <f t="shared" si="35"/>
        <v>0</v>
      </c>
      <c r="T200" s="20">
        <f t="shared" si="36"/>
        <v>0</v>
      </c>
      <c r="U200" s="20">
        <f>SUM(T$32:T200)</f>
        <v>6.5050607633333311</v>
      </c>
    </row>
    <row r="201" spans="3:21" ht="15" thickBot="1">
      <c r="C201" s="12">
        <v>170</v>
      </c>
      <c r="D201" s="14">
        <f t="shared" si="37"/>
        <v>673707.66000000085</v>
      </c>
      <c r="E201" s="12">
        <f t="shared" si="26"/>
        <v>2245.69</v>
      </c>
      <c r="F201" s="14">
        <f t="shared" si="27"/>
        <v>2528.4699999999998</v>
      </c>
      <c r="G201" s="15">
        <v>0</v>
      </c>
      <c r="H201" s="15">
        <f t="shared" si="28"/>
        <v>0</v>
      </c>
      <c r="I201" s="19">
        <f t="shared" si="29"/>
        <v>0</v>
      </c>
      <c r="J201" s="20">
        <f t="shared" si="30"/>
        <v>3.5819991666666662E-2</v>
      </c>
      <c r="K201" s="20">
        <f>SUM(J$32:J201)</f>
        <v>2.5612874541666661</v>
      </c>
      <c r="L201" s="17"/>
      <c r="M201" s="12">
        <v>170</v>
      </c>
      <c r="N201" s="33">
        <f t="shared" si="38"/>
        <v>0</v>
      </c>
      <c r="O201" s="33">
        <f t="shared" si="31"/>
        <v>0</v>
      </c>
      <c r="P201" s="33">
        <f t="shared" si="32"/>
        <v>0</v>
      </c>
      <c r="Q201" s="22">
        <f t="shared" si="33"/>
        <v>0.09</v>
      </c>
      <c r="R201" s="15">
        <f t="shared" si="34"/>
        <v>7.8284203424832111E-3</v>
      </c>
      <c r="S201" s="18">
        <f t="shared" si="35"/>
        <v>0</v>
      </c>
      <c r="T201" s="20">
        <f t="shared" si="36"/>
        <v>0</v>
      </c>
      <c r="U201" s="20">
        <f>SUM(T$32:T201)</f>
        <v>6.5050607633333311</v>
      </c>
    </row>
    <row r="202" spans="3:21" ht="15" thickBot="1">
      <c r="C202" s="12">
        <v>171</v>
      </c>
      <c r="D202" s="14">
        <f t="shared" si="37"/>
        <v>671179.19000000088</v>
      </c>
      <c r="E202" s="12">
        <f t="shared" si="26"/>
        <v>2237.2600000000002</v>
      </c>
      <c r="F202" s="14">
        <f t="shared" si="27"/>
        <v>2536.9</v>
      </c>
      <c r="G202" s="15">
        <v>0</v>
      </c>
      <c r="H202" s="15">
        <f t="shared" si="28"/>
        <v>0</v>
      </c>
      <c r="I202" s="19">
        <f t="shared" si="29"/>
        <v>0</v>
      </c>
      <c r="J202" s="20">
        <f t="shared" si="30"/>
        <v>3.6150825000000004E-2</v>
      </c>
      <c r="K202" s="20">
        <f>SUM(J$32:J202)</f>
        <v>2.5974382791666661</v>
      </c>
      <c r="L202" s="17"/>
      <c r="M202" s="12">
        <v>171</v>
      </c>
      <c r="N202" s="33">
        <f t="shared" si="38"/>
        <v>0</v>
      </c>
      <c r="O202" s="33">
        <f t="shared" si="31"/>
        <v>0</v>
      </c>
      <c r="P202" s="33">
        <f t="shared" si="32"/>
        <v>0</v>
      </c>
      <c r="Q202" s="22">
        <f t="shared" si="33"/>
        <v>0.09</v>
      </c>
      <c r="R202" s="15">
        <f t="shared" si="34"/>
        <v>7.8284203424832111E-3</v>
      </c>
      <c r="S202" s="18">
        <f t="shared" si="35"/>
        <v>0</v>
      </c>
      <c r="T202" s="20">
        <f t="shared" si="36"/>
        <v>0</v>
      </c>
      <c r="U202" s="20">
        <f>SUM(T$32:T202)</f>
        <v>6.5050607633333311</v>
      </c>
    </row>
    <row r="203" spans="3:21" ht="15" thickBot="1">
      <c r="C203" s="12">
        <v>172</v>
      </c>
      <c r="D203" s="14">
        <f t="shared" si="37"/>
        <v>668642.29000000085</v>
      </c>
      <c r="E203" s="12">
        <f t="shared" si="26"/>
        <v>2228.81</v>
      </c>
      <c r="F203" s="14">
        <f t="shared" si="27"/>
        <v>2545.35</v>
      </c>
      <c r="G203" s="15">
        <v>0</v>
      </c>
      <c r="H203" s="15">
        <f t="shared" si="28"/>
        <v>0</v>
      </c>
      <c r="I203" s="19">
        <f t="shared" si="29"/>
        <v>0</v>
      </c>
      <c r="J203" s="20">
        <f t="shared" si="30"/>
        <v>3.6483349999999998E-2</v>
      </c>
      <c r="K203" s="20">
        <f>SUM(J$32:J203)</f>
        <v>2.6339216291666663</v>
      </c>
      <c r="L203" s="17"/>
      <c r="M203" s="12">
        <v>172</v>
      </c>
      <c r="N203" s="33">
        <f t="shared" si="38"/>
        <v>0</v>
      </c>
      <c r="O203" s="33">
        <f t="shared" si="31"/>
        <v>0</v>
      </c>
      <c r="P203" s="33">
        <f t="shared" si="32"/>
        <v>0</v>
      </c>
      <c r="Q203" s="22">
        <f t="shared" si="33"/>
        <v>0.09</v>
      </c>
      <c r="R203" s="15">
        <f t="shared" si="34"/>
        <v>7.8284203424832111E-3</v>
      </c>
      <c r="S203" s="18">
        <f t="shared" si="35"/>
        <v>0</v>
      </c>
      <c r="T203" s="20">
        <f t="shared" si="36"/>
        <v>0</v>
      </c>
      <c r="U203" s="20">
        <f>SUM(T$32:T203)</f>
        <v>6.5050607633333311</v>
      </c>
    </row>
    <row r="204" spans="3:21" ht="15" thickBot="1">
      <c r="C204" s="12">
        <v>173</v>
      </c>
      <c r="D204" s="14">
        <f t="shared" si="37"/>
        <v>666096.94000000088</v>
      </c>
      <c r="E204" s="12">
        <f t="shared" si="26"/>
        <v>2220.3200000000002</v>
      </c>
      <c r="F204" s="14">
        <f t="shared" si="27"/>
        <v>2553.84</v>
      </c>
      <c r="G204" s="15">
        <v>0</v>
      </c>
      <c r="H204" s="15">
        <f t="shared" si="28"/>
        <v>0</v>
      </c>
      <c r="I204" s="19">
        <f t="shared" si="29"/>
        <v>0</v>
      </c>
      <c r="J204" s="20">
        <f t="shared" si="30"/>
        <v>3.6817860000000001E-2</v>
      </c>
      <c r="K204" s="20">
        <f>SUM(J$32:J204)</f>
        <v>2.6707394891666665</v>
      </c>
      <c r="L204" s="17"/>
      <c r="M204" s="12">
        <v>173</v>
      </c>
      <c r="N204" s="33">
        <f t="shared" si="38"/>
        <v>0</v>
      </c>
      <c r="O204" s="33">
        <f t="shared" si="31"/>
        <v>0</v>
      </c>
      <c r="P204" s="33">
        <f t="shared" si="32"/>
        <v>0</v>
      </c>
      <c r="Q204" s="22">
        <f t="shared" si="33"/>
        <v>0.09</v>
      </c>
      <c r="R204" s="15">
        <f t="shared" si="34"/>
        <v>7.8284203424832111E-3</v>
      </c>
      <c r="S204" s="18">
        <f t="shared" si="35"/>
        <v>0</v>
      </c>
      <c r="T204" s="20">
        <f t="shared" si="36"/>
        <v>0</v>
      </c>
      <c r="U204" s="20">
        <f>SUM(T$32:T204)</f>
        <v>6.5050607633333311</v>
      </c>
    </row>
    <row r="205" spans="3:21" ht="15" thickBot="1">
      <c r="C205" s="12">
        <v>174</v>
      </c>
      <c r="D205" s="14">
        <f t="shared" si="37"/>
        <v>663543.10000000091</v>
      </c>
      <c r="E205" s="12">
        <f t="shared" si="26"/>
        <v>2211.81</v>
      </c>
      <c r="F205" s="14">
        <f t="shared" si="27"/>
        <v>2562.35</v>
      </c>
      <c r="G205" s="15">
        <v>0</v>
      </c>
      <c r="H205" s="15">
        <f t="shared" si="28"/>
        <v>0</v>
      </c>
      <c r="I205" s="19">
        <f t="shared" si="29"/>
        <v>0</v>
      </c>
      <c r="J205" s="20">
        <f t="shared" si="30"/>
        <v>3.7154074999999995E-2</v>
      </c>
      <c r="K205" s="20">
        <f>SUM(J$32:J205)</f>
        <v>2.7078935641666666</v>
      </c>
      <c r="L205" s="17"/>
      <c r="M205" s="12">
        <v>174</v>
      </c>
      <c r="N205" s="33">
        <f t="shared" si="38"/>
        <v>0</v>
      </c>
      <c r="O205" s="33">
        <f t="shared" si="31"/>
        <v>0</v>
      </c>
      <c r="P205" s="33">
        <f t="shared" si="32"/>
        <v>0</v>
      </c>
      <c r="Q205" s="22">
        <f t="shared" si="33"/>
        <v>0.09</v>
      </c>
      <c r="R205" s="15">
        <f t="shared" si="34"/>
        <v>7.8284203424832111E-3</v>
      </c>
      <c r="S205" s="18">
        <f t="shared" si="35"/>
        <v>0</v>
      </c>
      <c r="T205" s="20">
        <f t="shared" si="36"/>
        <v>0</v>
      </c>
      <c r="U205" s="20">
        <f>SUM(T$32:T205)</f>
        <v>6.5050607633333311</v>
      </c>
    </row>
    <row r="206" spans="3:21" ht="15" thickBot="1">
      <c r="C206" s="12">
        <v>175</v>
      </c>
      <c r="D206" s="14">
        <f t="shared" si="37"/>
        <v>660980.75000000093</v>
      </c>
      <c r="E206" s="12">
        <f t="shared" si="26"/>
        <v>2203.27</v>
      </c>
      <c r="F206" s="14">
        <f t="shared" si="27"/>
        <v>2570.89</v>
      </c>
      <c r="G206" s="15">
        <v>0</v>
      </c>
      <c r="H206" s="15">
        <f t="shared" si="28"/>
        <v>0</v>
      </c>
      <c r="I206" s="19">
        <f t="shared" si="29"/>
        <v>0</v>
      </c>
      <c r="J206" s="20">
        <f t="shared" si="30"/>
        <v>3.749214583333333E-2</v>
      </c>
      <c r="K206" s="20">
        <f>SUM(J$32:J206)</f>
        <v>2.7453857099999999</v>
      </c>
      <c r="L206" s="17"/>
      <c r="M206" s="12">
        <v>175</v>
      </c>
      <c r="N206" s="33">
        <f t="shared" si="38"/>
        <v>0</v>
      </c>
      <c r="O206" s="33">
        <f t="shared" si="31"/>
        <v>0</v>
      </c>
      <c r="P206" s="33">
        <f t="shared" si="32"/>
        <v>0</v>
      </c>
      <c r="Q206" s="22">
        <f t="shared" si="33"/>
        <v>0.09</v>
      </c>
      <c r="R206" s="15">
        <f t="shared" si="34"/>
        <v>7.8284203424832111E-3</v>
      </c>
      <c r="S206" s="18">
        <f t="shared" si="35"/>
        <v>0</v>
      </c>
      <c r="T206" s="20">
        <f t="shared" si="36"/>
        <v>0</v>
      </c>
      <c r="U206" s="20">
        <f>SUM(T$32:T206)</f>
        <v>6.5050607633333311</v>
      </c>
    </row>
    <row r="207" spans="3:21" ht="15" thickBot="1">
      <c r="C207" s="12">
        <v>176</v>
      </c>
      <c r="D207" s="14">
        <f t="shared" si="37"/>
        <v>658409.86000000092</v>
      </c>
      <c r="E207" s="12">
        <f t="shared" si="26"/>
        <v>2194.6999999999998</v>
      </c>
      <c r="F207" s="14">
        <f t="shared" si="27"/>
        <v>2579.46</v>
      </c>
      <c r="G207" s="15">
        <v>0</v>
      </c>
      <c r="H207" s="15">
        <f t="shared" si="28"/>
        <v>0</v>
      </c>
      <c r="I207" s="19">
        <f t="shared" si="29"/>
        <v>0</v>
      </c>
      <c r="J207" s="20">
        <f t="shared" si="30"/>
        <v>3.7832080000000004E-2</v>
      </c>
      <c r="K207" s="20">
        <f>SUM(J$32:J207)</f>
        <v>2.7832177899999997</v>
      </c>
      <c r="L207" s="17"/>
      <c r="M207" s="12">
        <v>176</v>
      </c>
      <c r="N207" s="33">
        <f t="shared" si="38"/>
        <v>0</v>
      </c>
      <c r="O207" s="33">
        <f t="shared" si="31"/>
        <v>0</v>
      </c>
      <c r="P207" s="33">
        <f t="shared" si="32"/>
        <v>0</v>
      </c>
      <c r="Q207" s="22">
        <f t="shared" si="33"/>
        <v>0.09</v>
      </c>
      <c r="R207" s="15">
        <f t="shared" si="34"/>
        <v>7.8284203424832111E-3</v>
      </c>
      <c r="S207" s="18">
        <f t="shared" si="35"/>
        <v>0</v>
      </c>
      <c r="T207" s="20">
        <f t="shared" si="36"/>
        <v>0</v>
      </c>
      <c r="U207" s="20">
        <f>SUM(T$32:T207)</f>
        <v>6.5050607633333311</v>
      </c>
    </row>
    <row r="208" spans="3:21" ht="15" thickBot="1">
      <c r="C208" s="12">
        <v>177</v>
      </c>
      <c r="D208" s="14">
        <f t="shared" si="37"/>
        <v>655830.40000000095</v>
      </c>
      <c r="E208" s="12">
        <f t="shared" si="26"/>
        <v>2186.1</v>
      </c>
      <c r="F208" s="14">
        <f t="shared" si="27"/>
        <v>2588.06</v>
      </c>
      <c r="G208" s="15">
        <v>0</v>
      </c>
      <c r="H208" s="15">
        <f t="shared" si="28"/>
        <v>0</v>
      </c>
      <c r="I208" s="19">
        <f t="shared" si="29"/>
        <v>0</v>
      </c>
      <c r="J208" s="20">
        <f t="shared" si="30"/>
        <v>3.8173884999999998E-2</v>
      </c>
      <c r="K208" s="20">
        <f>SUM(J$32:J208)</f>
        <v>2.8213916749999997</v>
      </c>
      <c r="L208" s="17"/>
      <c r="M208" s="12">
        <v>177</v>
      </c>
      <c r="N208" s="33">
        <f t="shared" si="38"/>
        <v>0</v>
      </c>
      <c r="O208" s="33">
        <f t="shared" si="31"/>
        <v>0</v>
      </c>
      <c r="P208" s="33">
        <f t="shared" si="32"/>
        <v>0</v>
      </c>
      <c r="Q208" s="22">
        <f t="shared" si="33"/>
        <v>0.09</v>
      </c>
      <c r="R208" s="15">
        <f t="shared" si="34"/>
        <v>7.8284203424832111E-3</v>
      </c>
      <c r="S208" s="18">
        <f t="shared" si="35"/>
        <v>0</v>
      </c>
      <c r="T208" s="20">
        <f t="shared" si="36"/>
        <v>0</v>
      </c>
      <c r="U208" s="20">
        <f>SUM(T$32:T208)</f>
        <v>6.5050607633333311</v>
      </c>
    </row>
    <row r="209" spans="3:21" ht="15" thickBot="1">
      <c r="C209" s="12">
        <v>178</v>
      </c>
      <c r="D209" s="14">
        <f t="shared" si="37"/>
        <v>653242.3400000009</v>
      </c>
      <c r="E209" s="12">
        <f t="shared" si="26"/>
        <v>2177.4699999999998</v>
      </c>
      <c r="F209" s="14">
        <f t="shared" si="27"/>
        <v>2596.69</v>
      </c>
      <c r="G209" s="15">
        <v>0</v>
      </c>
      <c r="H209" s="15">
        <f t="shared" si="28"/>
        <v>0</v>
      </c>
      <c r="I209" s="19">
        <f t="shared" si="29"/>
        <v>0</v>
      </c>
      <c r="J209" s="20">
        <f t="shared" si="30"/>
        <v>3.8517568333333335E-2</v>
      </c>
      <c r="K209" s="20">
        <f>SUM(J$32:J209)</f>
        <v>2.8599092433333331</v>
      </c>
      <c r="L209" s="17"/>
      <c r="M209" s="12">
        <v>178</v>
      </c>
      <c r="N209" s="33">
        <f t="shared" si="38"/>
        <v>0</v>
      </c>
      <c r="O209" s="33">
        <f t="shared" si="31"/>
        <v>0</v>
      </c>
      <c r="P209" s="33">
        <f t="shared" si="32"/>
        <v>0</v>
      </c>
      <c r="Q209" s="22">
        <f t="shared" si="33"/>
        <v>0.09</v>
      </c>
      <c r="R209" s="15">
        <f t="shared" si="34"/>
        <v>7.8284203424832111E-3</v>
      </c>
      <c r="S209" s="18">
        <f t="shared" si="35"/>
        <v>0</v>
      </c>
      <c r="T209" s="20">
        <f t="shared" si="36"/>
        <v>0</v>
      </c>
      <c r="U209" s="20">
        <f>SUM(T$32:T209)</f>
        <v>6.5050607633333311</v>
      </c>
    </row>
    <row r="210" spans="3:21" ht="15" thickBot="1">
      <c r="C210" s="12">
        <v>179</v>
      </c>
      <c r="D210" s="14">
        <f t="shared" si="37"/>
        <v>650645.65000000095</v>
      </c>
      <c r="E210" s="12">
        <f t="shared" si="26"/>
        <v>2168.8200000000002</v>
      </c>
      <c r="F210" s="14">
        <f t="shared" si="27"/>
        <v>2605.34</v>
      </c>
      <c r="G210" s="15">
        <v>0</v>
      </c>
      <c r="H210" s="15">
        <f t="shared" si="28"/>
        <v>0</v>
      </c>
      <c r="I210" s="19">
        <f t="shared" si="29"/>
        <v>0</v>
      </c>
      <c r="J210" s="20">
        <f t="shared" si="30"/>
        <v>3.8862988333333334E-2</v>
      </c>
      <c r="K210" s="20">
        <f>SUM(J$32:J210)</f>
        <v>2.8987722316666664</v>
      </c>
      <c r="L210" s="17"/>
      <c r="M210" s="12">
        <v>179</v>
      </c>
      <c r="N210" s="33">
        <f t="shared" si="38"/>
        <v>0</v>
      </c>
      <c r="O210" s="33">
        <f t="shared" si="31"/>
        <v>0</v>
      </c>
      <c r="P210" s="33">
        <f t="shared" si="32"/>
        <v>0</v>
      </c>
      <c r="Q210" s="22">
        <f t="shared" si="33"/>
        <v>0.09</v>
      </c>
      <c r="R210" s="15">
        <f t="shared" si="34"/>
        <v>7.8284203424832111E-3</v>
      </c>
      <c r="S210" s="18">
        <f t="shared" si="35"/>
        <v>0</v>
      </c>
      <c r="T210" s="20">
        <f t="shared" si="36"/>
        <v>0</v>
      </c>
      <c r="U210" s="20">
        <f>SUM(T$32:T210)</f>
        <v>6.5050607633333311</v>
      </c>
    </row>
    <row r="211" spans="3:21" ht="15" thickBot="1">
      <c r="C211" s="12">
        <v>180</v>
      </c>
      <c r="D211" s="14">
        <f t="shared" si="37"/>
        <v>648040.31000000099</v>
      </c>
      <c r="E211" s="12">
        <f t="shared" si="26"/>
        <v>2160.13</v>
      </c>
      <c r="F211" s="14">
        <f t="shared" si="27"/>
        <v>2614.0300000000002</v>
      </c>
      <c r="G211" s="15">
        <v>0</v>
      </c>
      <c r="H211" s="15">
        <f t="shared" si="28"/>
        <v>0</v>
      </c>
      <c r="I211" s="19">
        <f t="shared" si="29"/>
        <v>0</v>
      </c>
      <c r="J211" s="20">
        <f t="shared" si="30"/>
        <v>3.9210450000000001E-2</v>
      </c>
      <c r="K211" s="20">
        <f>SUM(J$32:J211)</f>
        <v>2.9379826816666665</v>
      </c>
      <c r="L211" s="17"/>
      <c r="M211" s="12">
        <v>180</v>
      </c>
      <c r="N211" s="33">
        <f t="shared" si="38"/>
        <v>0</v>
      </c>
      <c r="O211" s="33">
        <f t="shared" si="31"/>
        <v>0</v>
      </c>
      <c r="P211" s="33">
        <f t="shared" si="32"/>
        <v>0</v>
      </c>
      <c r="Q211" s="22">
        <f t="shared" si="33"/>
        <v>0.09</v>
      </c>
      <c r="R211" s="15">
        <f t="shared" si="34"/>
        <v>7.8284203424832111E-3</v>
      </c>
      <c r="S211" s="18">
        <f t="shared" si="35"/>
        <v>0</v>
      </c>
      <c r="T211" s="20">
        <f t="shared" si="36"/>
        <v>0</v>
      </c>
      <c r="U211" s="20">
        <f>SUM(T$32:T211)</f>
        <v>6.5050607633333311</v>
      </c>
    </row>
    <row r="212" spans="3:21" ht="15" thickBot="1">
      <c r="C212" s="12">
        <v>181</v>
      </c>
      <c r="D212" s="14">
        <f t="shared" si="37"/>
        <v>645426.28000000096</v>
      </c>
      <c r="E212" s="12">
        <f t="shared" si="26"/>
        <v>2151.42</v>
      </c>
      <c r="F212" s="14">
        <f t="shared" si="27"/>
        <v>2622.74</v>
      </c>
      <c r="G212" s="15">
        <v>0</v>
      </c>
      <c r="H212" s="15">
        <f t="shared" si="28"/>
        <v>0</v>
      </c>
      <c r="I212" s="19">
        <f t="shared" si="29"/>
        <v>0</v>
      </c>
      <c r="J212" s="20">
        <f t="shared" si="30"/>
        <v>3.9559661666666662E-2</v>
      </c>
      <c r="K212" s="20">
        <f>SUM(J$32:J212)</f>
        <v>2.977542343333333</v>
      </c>
      <c r="L212" s="17"/>
      <c r="M212" s="12">
        <v>181</v>
      </c>
      <c r="N212" s="33">
        <f t="shared" si="38"/>
        <v>0</v>
      </c>
      <c r="O212" s="33">
        <f t="shared" si="31"/>
        <v>0</v>
      </c>
      <c r="P212" s="33">
        <f t="shared" si="32"/>
        <v>0</v>
      </c>
      <c r="Q212" s="22">
        <f t="shared" si="33"/>
        <v>0.09</v>
      </c>
      <c r="R212" s="15">
        <f t="shared" si="34"/>
        <v>7.8284203424832111E-3</v>
      </c>
      <c r="S212" s="18">
        <f t="shared" si="35"/>
        <v>0</v>
      </c>
      <c r="T212" s="20">
        <f t="shared" si="36"/>
        <v>0</v>
      </c>
      <c r="U212" s="20">
        <f>SUM(T$32:T212)</f>
        <v>6.5050607633333311</v>
      </c>
    </row>
    <row r="213" spans="3:21" ht="15" thickBot="1">
      <c r="C213" s="12">
        <v>182</v>
      </c>
      <c r="D213" s="14">
        <f t="shared" si="37"/>
        <v>642803.54000000097</v>
      </c>
      <c r="E213" s="12">
        <f t="shared" si="26"/>
        <v>2142.6799999999998</v>
      </c>
      <c r="F213" s="14">
        <f t="shared" si="27"/>
        <v>2631.48</v>
      </c>
      <c r="G213" s="15">
        <v>0</v>
      </c>
      <c r="H213" s="15">
        <f t="shared" si="28"/>
        <v>0</v>
      </c>
      <c r="I213" s="19">
        <f t="shared" si="29"/>
        <v>0</v>
      </c>
      <c r="J213" s="20">
        <f t="shared" si="30"/>
        <v>3.991078E-2</v>
      </c>
      <c r="K213" s="20">
        <f>SUM(J$32:J213)</f>
        <v>3.017453123333333</v>
      </c>
      <c r="L213" s="17"/>
      <c r="M213" s="12">
        <v>182</v>
      </c>
      <c r="N213" s="33">
        <f t="shared" si="38"/>
        <v>0</v>
      </c>
      <c r="O213" s="33">
        <f t="shared" si="31"/>
        <v>0</v>
      </c>
      <c r="P213" s="33">
        <f t="shared" si="32"/>
        <v>0</v>
      </c>
      <c r="Q213" s="22">
        <f t="shared" si="33"/>
        <v>0.09</v>
      </c>
      <c r="R213" s="15">
        <f t="shared" si="34"/>
        <v>7.8284203424832111E-3</v>
      </c>
      <c r="S213" s="18">
        <f t="shared" si="35"/>
        <v>0</v>
      </c>
      <c r="T213" s="20">
        <f t="shared" si="36"/>
        <v>0</v>
      </c>
      <c r="U213" s="20">
        <f>SUM(T$32:T213)</f>
        <v>6.5050607633333311</v>
      </c>
    </row>
    <row r="214" spans="3:21" ht="15" thickBot="1">
      <c r="C214" s="12">
        <v>183</v>
      </c>
      <c r="D214" s="14">
        <f t="shared" si="37"/>
        <v>640172.06000000099</v>
      </c>
      <c r="E214" s="12">
        <f t="shared" si="26"/>
        <v>2133.91</v>
      </c>
      <c r="F214" s="14">
        <f t="shared" si="27"/>
        <v>2640.25</v>
      </c>
      <c r="G214" s="15">
        <v>0</v>
      </c>
      <c r="H214" s="15">
        <f t="shared" si="28"/>
        <v>0</v>
      </c>
      <c r="I214" s="19">
        <f t="shared" si="29"/>
        <v>0</v>
      </c>
      <c r="J214" s="20">
        <f t="shared" si="30"/>
        <v>4.0263812500000003E-2</v>
      </c>
      <c r="K214" s="20">
        <f>SUM(J$32:J214)</f>
        <v>3.0577169358333331</v>
      </c>
      <c r="L214" s="17"/>
      <c r="M214" s="12">
        <v>183</v>
      </c>
      <c r="N214" s="33">
        <f t="shared" si="38"/>
        <v>0</v>
      </c>
      <c r="O214" s="33">
        <f t="shared" si="31"/>
        <v>0</v>
      </c>
      <c r="P214" s="33">
        <f t="shared" si="32"/>
        <v>0</v>
      </c>
      <c r="Q214" s="22">
        <f t="shared" si="33"/>
        <v>0.09</v>
      </c>
      <c r="R214" s="15">
        <f t="shared" si="34"/>
        <v>7.8284203424832111E-3</v>
      </c>
      <c r="S214" s="18">
        <f t="shared" si="35"/>
        <v>0</v>
      </c>
      <c r="T214" s="20">
        <f t="shared" si="36"/>
        <v>0</v>
      </c>
      <c r="U214" s="20">
        <f>SUM(T$32:T214)</f>
        <v>6.5050607633333311</v>
      </c>
    </row>
    <row r="215" spans="3:21" ht="15" thickBot="1">
      <c r="C215" s="12">
        <v>184</v>
      </c>
      <c r="D215" s="14">
        <f t="shared" si="37"/>
        <v>637531.81000000099</v>
      </c>
      <c r="E215" s="12">
        <f t="shared" si="26"/>
        <v>2125.11</v>
      </c>
      <c r="F215" s="14">
        <f t="shared" si="27"/>
        <v>2649.05</v>
      </c>
      <c r="G215" s="15">
        <v>0</v>
      </c>
      <c r="H215" s="15">
        <f t="shared" si="28"/>
        <v>0</v>
      </c>
      <c r="I215" s="19">
        <f t="shared" si="29"/>
        <v>0</v>
      </c>
      <c r="J215" s="20">
        <f t="shared" si="30"/>
        <v>4.0618766666666667E-2</v>
      </c>
      <c r="K215" s="20">
        <f>SUM(J$32:J215)</f>
        <v>3.0983357025</v>
      </c>
      <c r="L215" s="17"/>
      <c r="M215" s="12">
        <v>184</v>
      </c>
      <c r="N215" s="33">
        <f t="shared" si="38"/>
        <v>0</v>
      </c>
      <c r="O215" s="33">
        <f t="shared" si="31"/>
        <v>0</v>
      </c>
      <c r="P215" s="33">
        <f t="shared" si="32"/>
        <v>0</v>
      </c>
      <c r="Q215" s="22">
        <f t="shared" si="33"/>
        <v>0.09</v>
      </c>
      <c r="R215" s="15">
        <f t="shared" si="34"/>
        <v>7.8284203424832111E-3</v>
      </c>
      <c r="S215" s="18">
        <f t="shared" si="35"/>
        <v>0</v>
      </c>
      <c r="T215" s="20">
        <f t="shared" si="36"/>
        <v>0</v>
      </c>
      <c r="U215" s="20">
        <f>SUM(T$32:T215)</f>
        <v>6.5050607633333311</v>
      </c>
    </row>
    <row r="216" spans="3:21" ht="15" thickBot="1">
      <c r="C216" s="12">
        <v>185</v>
      </c>
      <c r="D216" s="14">
        <f t="shared" si="37"/>
        <v>634882.76000000094</v>
      </c>
      <c r="E216" s="12">
        <f t="shared" si="26"/>
        <v>2116.2800000000002</v>
      </c>
      <c r="F216" s="14">
        <f t="shared" si="27"/>
        <v>2657.88</v>
      </c>
      <c r="G216" s="15">
        <v>0</v>
      </c>
      <c r="H216" s="15">
        <f t="shared" si="28"/>
        <v>0</v>
      </c>
      <c r="I216" s="19">
        <f t="shared" si="29"/>
        <v>0</v>
      </c>
      <c r="J216" s="20">
        <f t="shared" si="30"/>
        <v>4.0975650000000002E-2</v>
      </c>
      <c r="K216" s="20">
        <f>SUM(J$32:J216)</f>
        <v>3.1393113525</v>
      </c>
      <c r="L216" s="17"/>
      <c r="M216" s="12">
        <v>185</v>
      </c>
      <c r="N216" s="33">
        <f t="shared" si="38"/>
        <v>0</v>
      </c>
      <c r="O216" s="33">
        <f t="shared" si="31"/>
        <v>0</v>
      </c>
      <c r="P216" s="33">
        <f t="shared" si="32"/>
        <v>0</v>
      </c>
      <c r="Q216" s="22">
        <f t="shared" si="33"/>
        <v>0.09</v>
      </c>
      <c r="R216" s="15">
        <f t="shared" si="34"/>
        <v>7.8284203424832111E-3</v>
      </c>
      <c r="S216" s="18">
        <f t="shared" si="35"/>
        <v>0</v>
      </c>
      <c r="T216" s="20">
        <f t="shared" si="36"/>
        <v>0</v>
      </c>
      <c r="U216" s="20">
        <f>SUM(T$32:T216)</f>
        <v>6.5050607633333311</v>
      </c>
    </row>
    <row r="217" spans="3:21" ht="15" thickBot="1">
      <c r="C217" s="12">
        <v>186</v>
      </c>
      <c r="D217" s="14">
        <f t="shared" si="37"/>
        <v>632224.88000000094</v>
      </c>
      <c r="E217" s="12">
        <f t="shared" si="26"/>
        <v>2107.42</v>
      </c>
      <c r="F217" s="14">
        <f t="shared" si="27"/>
        <v>2666.74</v>
      </c>
      <c r="G217" s="15">
        <v>0</v>
      </c>
      <c r="H217" s="15">
        <f t="shared" si="28"/>
        <v>0</v>
      </c>
      <c r="I217" s="19">
        <f t="shared" si="29"/>
        <v>0</v>
      </c>
      <c r="J217" s="20">
        <f t="shared" si="30"/>
        <v>4.1334469999999998E-2</v>
      </c>
      <c r="K217" s="20">
        <f>SUM(J$32:J217)</f>
        <v>3.1806458224999998</v>
      </c>
      <c r="L217" s="17"/>
      <c r="M217" s="12">
        <v>186</v>
      </c>
      <c r="N217" s="33">
        <f t="shared" si="38"/>
        <v>0</v>
      </c>
      <c r="O217" s="33">
        <f t="shared" si="31"/>
        <v>0</v>
      </c>
      <c r="P217" s="33">
        <f t="shared" si="32"/>
        <v>0</v>
      </c>
      <c r="Q217" s="22">
        <f t="shared" si="33"/>
        <v>0.09</v>
      </c>
      <c r="R217" s="15">
        <f t="shared" si="34"/>
        <v>7.8284203424832111E-3</v>
      </c>
      <c r="S217" s="18">
        <f t="shared" si="35"/>
        <v>0</v>
      </c>
      <c r="T217" s="20">
        <f t="shared" si="36"/>
        <v>0</v>
      </c>
      <c r="U217" s="20">
        <f>SUM(T$32:T217)</f>
        <v>6.5050607633333311</v>
      </c>
    </row>
    <row r="218" spans="3:21" ht="15" thickBot="1">
      <c r="C218" s="12">
        <v>187</v>
      </c>
      <c r="D218" s="14">
        <f t="shared" si="37"/>
        <v>629558.14000000095</v>
      </c>
      <c r="E218" s="12">
        <f t="shared" si="26"/>
        <v>2098.5300000000002</v>
      </c>
      <c r="F218" s="14">
        <f t="shared" si="27"/>
        <v>2675.63</v>
      </c>
      <c r="G218" s="15">
        <v>0</v>
      </c>
      <c r="H218" s="15">
        <f t="shared" si="28"/>
        <v>0</v>
      </c>
      <c r="I218" s="19">
        <f t="shared" si="29"/>
        <v>0</v>
      </c>
      <c r="J218" s="20">
        <f t="shared" si="30"/>
        <v>4.1695234166666664E-2</v>
      </c>
      <c r="K218" s="20">
        <f>SUM(J$32:J218)</f>
        <v>3.2223410566666666</v>
      </c>
      <c r="L218" s="17"/>
      <c r="M218" s="12">
        <v>187</v>
      </c>
      <c r="N218" s="33">
        <f t="shared" si="38"/>
        <v>0</v>
      </c>
      <c r="O218" s="33">
        <f t="shared" si="31"/>
        <v>0</v>
      </c>
      <c r="P218" s="33">
        <f t="shared" si="32"/>
        <v>0</v>
      </c>
      <c r="Q218" s="22">
        <f t="shared" si="33"/>
        <v>0.09</v>
      </c>
      <c r="R218" s="15">
        <f t="shared" si="34"/>
        <v>7.8284203424832111E-3</v>
      </c>
      <c r="S218" s="18">
        <f t="shared" si="35"/>
        <v>0</v>
      </c>
      <c r="T218" s="20">
        <f t="shared" si="36"/>
        <v>0</v>
      </c>
      <c r="U218" s="20">
        <f>SUM(T$32:T218)</f>
        <v>6.5050607633333311</v>
      </c>
    </row>
    <row r="219" spans="3:21" ht="15" thickBot="1">
      <c r="C219" s="12">
        <v>188</v>
      </c>
      <c r="D219" s="14">
        <f t="shared" si="37"/>
        <v>626882.51000000094</v>
      </c>
      <c r="E219" s="12">
        <f t="shared" si="26"/>
        <v>2089.61</v>
      </c>
      <c r="F219" s="14">
        <f t="shared" si="27"/>
        <v>2684.55</v>
      </c>
      <c r="G219" s="15">
        <v>0</v>
      </c>
      <c r="H219" s="15">
        <f t="shared" si="28"/>
        <v>0</v>
      </c>
      <c r="I219" s="19">
        <f t="shared" si="29"/>
        <v>0</v>
      </c>
      <c r="J219" s="20">
        <f t="shared" si="30"/>
        <v>4.2057950000000004E-2</v>
      </c>
      <c r="K219" s="20">
        <f>SUM(J$32:J219)</f>
        <v>3.2643990066666664</v>
      </c>
      <c r="L219" s="17"/>
      <c r="M219" s="12">
        <v>188</v>
      </c>
      <c r="N219" s="33">
        <f t="shared" si="38"/>
        <v>0</v>
      </c>
      <c r="O219" s="33">
        <f t="shared" si="31"/>
        <v>0</v>
      </c>
      <c r="P219" s="33">
        <f t="shared" si="32"/>
        <v>0</v>
      </c>
      <c r="Q219" s="22">
        <f t="shared" si="33"/>
        <v>0.09</v>
      </c>
      <c r="R219" s="15">
        <f t="shared" si="34"/>
        <v>7.8284203424832111E-3</v>
      </c>
      <c r="S219" s="18">
        <f t="shared" si="35"/>
        <v>0</v>
      </c>
      <c r="T219" s="20">
        <f t="shared" si="36"/>
        <v>0</v>
      </c>
      <c r="U219" s="20">
        <f>SUM(T$32:T219)</f>
        <v>6.5050607633333311</v>
      </c>
    </row>
    <row r="220" spans="3:21" ht="15" thickBot="1">
      <c r="C220" s="12">
        <v>189</v>
      </c>
      <c r="D220" s="14">
        <f t="shared" si="37"/>
        <v>624197.96000000089</v>
      </c>
      <c r="E220" s="12">
        <f t="shared" si="26"/>
        <v>2080.66</v>
      </c>
      <c r="F220" s="14">
        <f t="shared" si="27"/>
        <v>2693.5</v>
      </c>
      <c r="G220" s="15">
        <v>0</v>
      </c>
      <c r="H220" s="15">
        <f t="shared" si="28"/>
        <v>0</v>
      </c>
      <c r="I220" s="19">
        <f t="shared" si="29"/>
        <v>0</v>
      </c>
      <c r="J220" s="20">
        <f t="shared" si="30"/>
        <v>4.2422624999999999E-2</v>
      </c>
      <c r="K220" s="20">
        <f>SUM(J$32:J220)</f>
        <v>3.3068216316666663</v>
      </c>
      <c r="L220" s="17"/>
      <c r="M220" s="12">
        <v>189</v>
      </c>
      <c r="N220" s="33">
        <f t="shared" si="38"/>
        <v>0</v>
      </c>
      <c r="O220" s="33">
        <f t="shared" si="31"/>
        <v>0</v>
      </c>
      <c r="P220" s="33">
        <f t="shared" si="32"/>
        <v>0</v>
      </c>
      <c r="Q220" s="22">
        <f t="shared" si="33"/>
        <v>0.09</v>
      </c>
      <c r="R220" s="15">
        <f t="shared" si="34"/>
        <v>7.8284203424832111E-3</v>
      </c>
      <c r="S220" s="18">
        <f t="shared" si="35"/>
        <v>0</v>
      </c>
      <c r="T220" s="20">
        <f t="shared" si="36"/>
        <v>0</v>
      </c>
      <c r="U220" s="20">
        <f>SUM(T$32:T220)</f>
        <v>6.5050607633333311</v>
      </c>
    </row>
    <row r="221" spans="3:21" ht="15" thickBot="1">
      <c r="C221" s="12">
        <v>190</v>
      </c>
      <c r="D221" s="14">
        <f t="shared" si="37"/>
        <v>621504.46000000089</v>
      </c>
      <c r="E221" s="12">
        <f t="shared" si="26"/>
        <v>2071.6799999999998</v>
      </c>
      <c r="F221" s="14">
        <f t="shared" si="27"/>
        <v>2702.48</v>
      </c>
      <c r="G221" s="15">
        <v>0</v>
      </c>
      <c r="H221" s="15">
        <f t="shared" si="28"/>
        <v>0</v>
      </c>
      <c r="I221" s="19">
        <f t="shared" si="29"/>
        <v>0</v>
      </c>
      <c r="J221" s="20">
        <f t="shared" si="30"/>
        <v>4.2789266666666666E-2</v>
      </c>
      <c r="K221" s="20">
        <f>SUM(J$32:J221)</f>
        <v>3.3496108983333328</v>
      </c>
      <c r="L221" s="17"/>
      <c r="M221" s="12">
        <v>190</v>
      </c>
      <c r="N221" s="33">
        <f t="shared" si="38"/>
        <v>0</v>
      </c>
      <c r="O221" s="33">
        <f t="shared" si="31"/>
        <v>0</v>
      </c>
      <c r="P221" s="33">
        <f t="shared" si="32"/>
        <v>0</v>
      </c>
      <c r="Q221" s="22">
        <f t="shared" si="33"/>
        <v>0.09</v>
      </c>
      <c r="R221" s="15">
        <f t="shared" si="34"/>
        <v>7.8284203424832111E-3</v>
      </c>
      <c r="S221" s="18">
        <f t="shared" si="35"/>
        <v>0</v>
      </c>
      <c r="T221" s="20">
        <f t="shared" si="36"/>
        <v>0</v>
      </c>
      <c r="U221" s="20">
        <f>SUM(T$32:T221)</f>
        <v>6.5050607633333311</v>
      </c>
    </row>
    <row r="222" spans="3:21" ht="15" thickBot="1">
      <c r="C222" s="12">
        <v>191</v>
      </c>
      <c r="D222" s="14">
        <f t="shared" si="37"/>
        <v>618801.98000000091</v>
      </c>
      <c r="E222" s="12">
        <f t="shared" si="26"/>
        <v>2062.67</v>
      </c>
      <c r="F222" s="14">
        <f t="shared" si="27"/>
        <v>2711.49</v>
      </c>
      <c r="G222" s="15">
        <v>0</v>
      </c>
      <c r="H222" s="15">
        <f t="shared" si="28"/>
        <v>0</v>
      </c>
      <c r="I222" s="19">
        <f t="shared" si="29"/>
        <v>0</v>
      </c>
      <c r="J222" s="20">
        <f t="shared" si="30"/>
        <v>4.3157882499999994E-2</v>
      </c>
      <c r="K222" s="20">
        <f>SUM(J$32:J222)</f>
        <v>3.3927687808333329</v>
      </c>
      <c r="L222" s="17"/>
      <c r="M222" s="12">
        <v>191</v>
      </c>
      <c r="N222" s="33">
        <f t="shared" si="38"/>
        <v>0</v>
      </c>
      <c r="O222" s="33">
        <f t="shared" si="31"/>
        <v>0</v>
      </c>
      <c r="P222" s="33">
        <f t="shared" si="32"/>
        <v>0</v>
      </c>
      <c r="Q222" s="22">
        <f t="shared" si="33"/>
        <v>0.09</v>
      </c>
      <c r="R222" s="15">
        <f t="shared" si="34"/>
        <v>7.8284203424832111E-3</v>
      </c>
      <c r="S222" s="18">
        <f t="shared" si="35"/>
        <v>0</v>
      </c>
      <c r="T222" s="20">
        <f t="shared" si="36"/>
        <v>0</v>
      </c>
      <c r="U222" s="20">
        <f>SUM(T$32:T222)</f>
        <v>6.5050607633333311</v>
      </c>
    </row>
    <row r="223" spans="3:21" ht="15" thickBot="1">
      <c r="C223" s="12">
        <v>192</v>
      </c>
      <c r="D223" s="14">
        <f t="shared" si="37"/>
        <v>616090.49000000092</v>
      </c>
      <c r="E223" s="12">
        <f t="shared" si="26"/>
        <v>2053.63</v>
      </c>
      <c r="F223" s="14">
        <f t="shared" si="27"/>
        <v>2720.53</v>
      </c>
      <c r="G223" s="15">
        <v>0</v>
      </c>
      <c r="H223" s="15">
        <f t="shared" si="28"/>
        <v>0</v>
      </c>
      <c r="I223" s="19">
        <f t="shared" si="29"/>
        <v>0</v>
      </c>
      <c r="J223" s="20">
        <f t="shared" si="30"/>
        <v>4.3528480000000001E-2</v>
      </c>
      <c r="K223" s="20">
        <f>SUM(J$32:J223)</f>
        <v>3.4362972608333329</v>
      </c>
      <c r="L223" s="17"/>
      <c r="M223" s="12">
        <v>192</v>
      </c>
      <c r="N223" s="33">
        <f t="shared" si="38"/>
        <v>0</v>
      </c>
      <c r="O223" s="33">
        <f t="shared" si="31"/>
        <v>0</v>
      </c>
      <c r="P223" s="33">
        <f t="shared" si="32"/>
        <v>0</v>
      </c>
      <c r="Q223" s="22">
        <f t="shared" si="33"/>
        <v>0.09</v>
      </c>
      <c r="R223" s="15">
        <f t="shared" si="34"/>
        <v>7.8284203424832111E-3</v>
      </c>
      <c r="S223" s="18">
        <f t="shared" si="35"/>
        <v>0</v>
      </c>
      <c r="T223" s="20">
        <f t="shared" si="36"/>
        <v>0</v>
      </c>
      <c r="U223" s="20">
        <f>SUM(T$32:T223)</f>
        <v>6.5050607633333311</v>
      </c>
    </row>
    <row r="224" spans="3:21" ht="15" thickBot="1">
      <c r="C224" s="12">
        <v>193</v>
      </c>
      <c r="D224" s="14">
        <f t="shared" si="37"/>
        <v>613369.96000000089</v>
      </c>
      <c r="E224" s="12">
        <f t="shared" si="26"/>
        <v>2044.57</v>
      </c>
      <c r="F224" s="14">
        <f t="shared" si="27"/>
        <v>2729.59</v>
      </c>
      <c r="G224" s="15">
        <v>0</v>
      </c>
      <c r="H224" s="15">
        <f t="shared" si="28"/>
        <v>0</v>
      </c>
      <c r="I224" s="19">
        <f t="shared" si="29"/>
        <v>0</v>
      </c>
      <c r="J224" s="20">
        <f t="shared" si="30"/>
        <v>4.390090583333333E-2</v>
      </c>
      <c r="K224" s="20">
        <f>SUM(J$32:J224)</f>
        <v>3.4801981666666664</v>
      </c>
      <c r="L224" s="17"/>
      <c r="M224" s="12">
        <v>193</v>
      </c>
      <c r="N224" s="33">
        <f t="shared" si="38"/>
        <v>0</v>
      </c>
      <c r="O224" s="33">
        <f t="shared" si="31"/>
        <v>0</v>
      </c>
      <c r="P224" s="33">
        <f t="shared" si="32"/>
        <v>0</v>
      </c>
      <c r="Q224" s="22">
        <f t="shared" si="33"/>
        <v>0.09</v>
      </c>
      <c r="R224" s="15">
        <f t="shared" si="34"/>
        <v>7.8284203424832111E-3</v>
      </c>
      <c r="S224" s="18">
        <f t="shared" si="35"/>
        <v>0</v>
      </c>
      <c r="T224" s="20">
        <f t="shared" si="36"/>
        <v>0</v>
      </c>
      <c r="U224" s="20">
        <f>SUM(T$32:T224)</f>
        <v>6.5050607633333311</v>
      </c>
    </row>
    <row r="225" spans="3:21" ht="15" thickBot="1">
      <c r="C225" s="12">
        <v>194</v>
      </c>
      <c r="D225" s="14">
        <f t="shared" si="37"/>
        <v>610640.37000000093</v>
      </c>
      <c r="E225" s="12">
        <f t="shared" ref="E225:E288" si="39">ROUND(D225*(1+($E$9/12))-D225,2)</f>
        <v>2035.47</v>
      </c>
      <c r="F225" s="14">
        <f t="shared" ref="F225:F288" si="40">ROUND(MIN(D225+E225,$E$10-E225),2)</f>
        <v>2738.69</v>
      </c>
      <c r="G225" s="15">
        <v>0</v>
      </c>
      <c r="H225" s="15">
        <f t="shared" ref="H225:H288" si="41">1-(1-G225)^(1/12)</f>
        <v>0</v>
      </c>
      <c r="I225" s="19">
        <f t="shared" ref="I225:I288" si="42">ROUND((D225-F225)*H225,2)</f>
        <v>0</v>
      </c>
      <c r="J225" s="20">
        <f t="shared" ref="J225:J288" si="43">(C225*(F225+I225))/(12*$E$7)</f>
        <v>4.4275488333333335E-2</v>
      </c>
      <c r="K225" s="20">
        <f>SUM(J$32:J225)</f>
        <v>3.5244736549999995</v>
      </c>
      <c r="L225" s="17"/>
      <c r="M225" s="12">
        <v>194</v>
      </c>
      <c r="N225" s="33">
        <f t="shared" si="38"/>
        <v>0</v>
      </c>
      <c r="O225" s="33">
        <f t="shared" ref="O225:O288" si="44">ROUND(N225*(1+($E$9/12))-N225,2)</f>
        <v>0</v>
      </c>
      <c r="P225" s="33">
        <f t="shared" ref="P225:P288" si="45">ROUND(MIN(N225+O225,$E$10-O225),2)</f>
        <v>0</v>
      </c>
      <c r="Q225" s="22">
        <f t="shared" ref="Q225:Q288" si="46">MIN(0.06,0.002*M225)*1.5</f>
        <v>0.09</v>
      </c>
      <c r="R225" s="15">
        <f t="shared" ref="R225:R288" si="47">1-(1-Q225)^(1/12)</f>
        <v>7.8284203424832111E-3</v>
      </c>
      <c r="S225" s="18">
        <f t="shared" ref="S225:S288" si="48">ROUND((N225-P225)*R225,2)</f>
        <v>0</v>
      </c>
      <c r="T225" s="20">
        <f t="shared" ref="T225:T288" si="49">(M225*(P225+S225))/(12*$E$7)</f>
        <v>0</v>
      </c>
      <c r="U225" s="20">
        <f>SUM(T$32:T225)</f>
        <v>6.5050607633333311</v>
      </c>
    </row>
    <row r="226" spans="3:21" ht="15" thickBot="1">
      <c r="C226" s="12">
        <v>195</v>
      </c>
      <c r="D226" s="14">
        <f t="shared" ref="D226:D289" si="50">MAX(D225-F225-I225,0)</f>
        <v>607901.68000000098</v>
      </c>
      <c r="E226" s="12">
        <f t="shared" si="39"/>
        <v>2026.34</v>
      </c>
      <c r="F226" s="14">
        <f t="shared" si="40"/>
        <v>2747.82</v>
      </c>
      <c r="G226" s="15">
        <v>0</v>
      </c>
      <c r="H226" s="15">
        <f t="shared" si="41"/>
        <v>0</v>
      </c>
      <c r="I226" s="19">
        <f t="shared" si="42"/>
        <v>0</v>
      </c>
      <c r="J226" s="20">
        <f t="shared" si="43"/>
        <v>4.4652074999999999E-2</v>
      </c>
      <c r="K226" s="20">
        <f>SUM(J$32:J226)</f>
        <v>3.5691257299999997</v>
      </c>
      <c r="L226" s="17"/>
      <c r="M226" s="12">
        <v>195</v>
      </c>
      <c r="N226" s="33">
        <f t="shared" ref="N226:N289" si="51">MAX(N225-P225-S225,0)</f>
        <v>0</v>
      </c>
      <c r="O226" s="33">
        <f t="shared" si="44"/>
        <v>0</v>
      </c>
      <c r="P226" s="33">
        <f t="shared" si="45"/>
        <v>0</v>
      </c>
      <c r="Q226" s="22">
        <f t="shared" si="46"/>
        <v>0.09</v>
      </c>
      <c r="R226" s="15">
        <f t="shared" si="47"/>
        <v>7.8284203424832111E-3</v>
      </c>
      <c r="S226" s="18">
        <f t="shared" si="48"/>
        <v>0</v>
      </c>
      <c r="T226" s="20">
        <f t="shared" si="49"/>
        <v>0</v>
      </c>
      <c r="U226" s="20">
        <f>SUM(T$32:T226)</f>
        <v>6.5050607633333311</v>
      </c>
    </row>
    <row r="227" spans="3:21" ht="15" thickBot="1">
      <c r="C227" s="12">
        <v>196</v>
      </c>
      <c r="D227" s="14">
        <f t="shared" si="50"/>
        <v>605153.86000000103</v>
      </c>
      <c r="E227" s="12">
        <f t="shared" si="39"/>
        <v>2017.18</v>
      </c>
      <c r="F227" s="14">
        <f t="shared" si="40"/>
        <v>2756.98</v>
      </c>
      <c r="G227" s="15">
        <v>0</v>
      </c>
      <c r="H227" s="15">
        <f t="shared" si="41"/>
        <v>0</v>
      </c>
      <c r="I227" s="19">
        <f t="shared" si="42"/>
        <v>0</v>
      </c>
      <c r="J227" s="20">
        <f t="shared" si="43"/>
        <v>4.5030673333333326E-2</v>
      </c>
      <c r="K227" s="20">
        <f>SUM(J$32:J227)</f>
        <v>3.6141564033333329</v>
      </c>
      <c r="L227" s="17"/>
      <c r="M227" s="12">
        <v>196</v>
      </c>
      <c r="N227" s="33">
        <f t="shared" si="51"/>
        <v>0</v>
      </c>
      <c r="O227" s="33">
        <f t="shared" si="44"/>
        <v>0</v>
      </c>
      <c r="P227" s="33">
        <f t="shared" si="45"/>
        <v>0</v>
      </c>
      <c r="Q227" s="22">
        <f t="shared" si="46"/>
        <v>0.09</v>
      </c>
      <c r="R227" s="15">
        <f t="shared" si="47"/>
        <v>7.8284203424832111E-3</v>
      </c>
      <c r="S227" s="18">
        <f t="shared" si="48"/>
        <v>0</v>
      </c>
      <c r="T227" s="20">
        <f t="shared" si="49"/>
        <v>0</v>
      </c>
      <c r="U227" s="20">
        <f>SUM(T$32:T227)</f>
        <v>6.5050607633333311</v>
      </c>
    </row>
    <row r="228" spans="3:21" ht="15" thickBot="1">
      <c r="C228" s="12">
        <v>197</v>
      </c>
      <c r="D228" s="14">
        <f t="shared" si="50"/>
        <v>602396.88000000105</v>
      </c>
      <c r="E228" s="12">
        <f t="shared" si="39"/>
        <v>2007.99</v>
      </c>
      <c r="F228" s="14">
        <f t="shared" si="40"/>
        <v>2766.17</v>
      </c>
      <c r="G228" s="15">
        <v>0</v>
      </c>
      <c r="H228" s="15">
        <f t="shared" si="41"/>
        <v>0</v>
      </c>
      <c r="I228" s="19">
        <f t="shared" si="42"/>
        <v>0</v>
      </c>
      <c r="J228" s="20">
        <f t="shared" si="43"/>
        <v>4.5411290833333333E-2</v>
      </c>
      <c r="K228" s="20">
        <f>SUM(J$32:J228)</f>
        <v>3.6595676941666664</v>
      </c>
      <c r="L228" s="17"/>
      <c r="M228" s="12">
        <v>197</v>
      </c>
      <c r="N228" s="33">
        <f t="shared" si="51"/>
        <v>0</v>
      </c>
      <c r="O228" s="33">
        <f t="shared" si="44"/>
        <v>0</v>
      </c>
      <c r="P228" s="33">
        <f t="shared" si="45"/>
        <v>0</v>
      </c>
      <c r="Q228" s="22">
        <f t="shared" si="46"/>
        <v>0.09</v>
      </c>
      <c r="R228" s="15">
        <f t="shared" si="47"/>
        <v>7.8284203424832111E-3</v>
      </c>
      <c r="S228" s="18">
        <f t="shared" si="48"/>
        <v>0</v>
      </c>
      <c r="T228" s="20">
        <f t="shared" si="49"/>
        <v>0</v>
      </c>
      <c r="U228" s="20">
        <f>SUM(T$32:T228)</f>
        <v>6.5050607633333311</v>
      </c>
    </row>
    <row r="229" spans="3:21" ht="15" thickBot="1">
      <c r="C229" s="12">
        <v>198</v>
      </c>
      <c r="D229" s="14">
        <f t="shared" si="50"/>
        <v>599630.71000000101</v>
      </c>
      <c r="E229" s="12">
        <f t="shared" si="39"/>
        <v>1998.77</v>
      </c>
      <c r="F229" s="14">
        <f t="shared" si="40"/>
        <v>2775.39</v>
      </c>
      <c r="G229" s="15">
        <v>0</v>
      </c>
      <c r="H229" s="15">
        <f t="shared" si="41"/>
        <v>0</v>
      </c>
      <c r="I229" s="19">
        <f t="shared" si="42"/>
        <v>0</v>
      </c>
      <c r="J229" s="20">
        <f t="shared" si="43"/>
        <v>4.5793935000000001E-2</v>
      </c>
      <c r="K229" s="20">
        <f>SUM(J$32:J229)</f>
        <v>3.7053616291666662</v>
      </c>
      <c r="L229" s="17"/>
      <c r="M229" s="12">
        <v>198</v>
      </c>
      <c r="N229" s="33">
        <f t="shared" si="51"/>
        <v>0</v>
      </c>
      <c r="O229" s="33">
        <f t="shared" si="44"/>
        <v>0</v>
      </c>
      <c r="P229" s="33">
        <f t="shared" si="45"/>
        <v>0</v>
      </c>
      <c r="Q229" s="22">
        <f t="shared" si="46"/>
        <v>0.09</v>
      </c>
      <c r="R229" s="15">
        <f t="shared" si="47"/>
        <v>7.8284203424832111E-3</v>
      </c>
      <c r="S229" s="18">
        <f t="shared" si="48"/>
        <v>0</v>
      </c>
      <c r="T229" s="20">
        <f t="shared" si="49"/>
        <v>0</v>
      </c>
      <c r="U229" s="20">
        <f>SUM(T$32:T229)</f>
        <v>6.5050607633333311</v>
      </c>
    </row>
    <row r="230" spans="3:21" ht="15" thickBot="1">
      <c r="C230" s="12">
        <v>199</v>
      </c>
      <c r="D230" s="14">
        <f t="shared" si="50"/>
        <v>596855.320000001</v>
      </c>
      <c r="E230" s="12">
        <f t="shared" si="39"/>
        <v>1989.52</v>
      </c>
      <c r="F230" s="14">
        <f t="shared" si="40"/>
        <v>2784.64</v>
      </c>
      <c r="G230" s="15">
        <v>0</v>
      </c>
      <c r="H230" s="15">
        <f t="shared" si="41"/>
        <v>0</v>
      </c>
      <c r="I230" s="19">
        <f t="shared" si="42"/>
        <v>0</v>
      </c>
      <c r="J230" s="20">
        <f t="shared" si="43"/>
        <v>4.6178613333333333E-2</v>
      </c>
      <c r="K230" s="20">
        <f>SUM(J$32:J230)</f>
        <v>3.7515402424999995</v>
      </c>
      <c r="L230" s="17"/>
      <c r="M230" s="12">
        <v>199</v>
      </c>
      <c r="N230" s="33">
        <f t="shared" si="51"/>
        <v>0</v>
      </c>
      <c r="O230" s="33">
        <f t="shared" si="44"/>
        <v>0</v>
      </c>
      <c r="P230" s="33">
        <f t="shared" si="45"/>
        <v>0</v>
      </c>
      <c r="Q230" s="22">
        <f t="shared" si="46"/>
        <v>0.09</v>
      </c>
      <c r="R230" s="15">
        <f t="shared" si="47"/>
        <v>7.8284203424832111E-3</v>
      </c>
      <c r="S230" s="18">
        <f t="shared" si="48"/>
        <v>0</v>
      </c>
      <c r="T230" s="20">
        <f t="shared" si="49"/>
        <v>0</v>
      </c>
      <c r="U230" s="20">
        <f>SUM(T$32:T230)</f>
        <v>6.5050607633333311</v>
      </c>
    </row>
    <row r="231" spans="3:21" ht="15" thickBot="1">
      <c r="C231" s="12">
        <v>200</v>
      </c>
      <c r="D231" s="14">
        <f t="shared" si="50"/>
        <v>594070.68000000098</v>
      </c>
      <c r="E231" s="12">
        <f t="shared" si="39"/>
        <v>1980.24</v>
      </c>
      <c r="F231" s="14">
        <f t="shared" si="40"/>
        <v>2793.92</v>
      </c>
      <c r="G231" s="15">
        <v>0</v>
      </c>
      <c r="H231" s="15">
        <f t="shared" si="41"/>
        <v>0</v>
      </c>
      <c r="I231" s="19">
        <f t="shared" si="42"/>
        <v>0</v>
      </c>
      <c r="J231" s="20">
        <f t="shared" si="43"/>
        <v>4.6565333333333334E-2</v>
      </c>
      <c r="K231" s="20">
        <f>SUM(J$32:J231)</f>
        <v>3.7981055758333326</v>
      </c>
      <c r="L231" s="17"/>
      <c r="M231" s="12">
        <v>200</v>
      </c>
      <c r="N231" s="33">
        <f t="shared" si="51"/>
        <v>0</v>
      </c>
      <c r="O231" s="33">
        <f t="shared" si="44"/>
        <v>0</v>
      </c>
      <c r="P231" s="33">
        <f t="shared" si="45"/>
        <v>0</v>
      </c>
      <c r="Q231" s="22">
        <f t="shared" si="46"/>
        <v>0.09</v>
      </c>
      <c r="R231" s="15">
        <f t="shared" si="47"/>
        <v>7.8284203424832111E-3</v>
      </c>
      <c r="S231" s="18">
        <f t="shared" si="48"/>
        <v>0</v>
      </c>
      <c r="T231" s="20">
        <f t="shared" si="49"/>
        <v>0</v>
      </c>
      <c r="U231" s="20">
        <f>SUM(T$32:T231)</f>
        <v>6.5050607633333311</v>
      </c>
    </row>
    <row r="232" spans="3:21" ht="15" thickBot="1">
      <c r="C232" s="12">
        <v>201</v>
      </c>
      <c r="D232" s="14">
        <f t="shared" si="50"/>
        <v>591276.76000000094</v>
      </c>
      <c r="E232" s="12">
        <f t="shared" si="39"/>
        <v>1970.92</v>
      </c>
      <c r="F232" s="14">
        <f t="shared" si="40"/>
        <v>2803.24</v>
      </c>
      <c r="G232" s="15">
        <v>0</v>
      </c>
      <c r="H232" s="15">
        <f t="shared" si="41"/>
        <v>0</v>
      </c>
      <c r="I232" s="19">
        <f t="shared" si="42"/>
        <v>0</v>
      </c>
      <c r="J232" s="20">
        <f t="shared" si="43"/>
        <v>4.6954269999999999E-2</v>
      </c>
      <c r="K232" s="20">
        <f>SUM(J$32:J232)</f>
        <v>3.8450598458333327</v>
      </c>
      <c r="L232" s="17"/>
      <c r="M232" s="12">
        <v>201</v>
      </c>
      <c r="N232" s="33">
        <f t="shared" si="51"/>
        <v>0</v>
      </c>
      <c r="O232" s="33">
        <f t="shared" si="44"/>
        <v>0</v>
      </c>
      <c r="P232" s="33">
        <f t="shared" si="45"/>
        <v>0</v>
      </c>
      <c r="Q232" s="22">
        <f t="shared" si="46"/>
        <v>0.09</v>
      </c>
      <c r="R232" s="15">
        <f t="shared" si="47"/>
        <v>7.8284203424832111E-3</v>
      </c>
      <c r="S232" s="18">
        <f t="shared" si="48"/>
        <v>0</v>
      </c>
      <c r="T232" s="20">
        <f t="shared" si="49"/>
        <v>0</v>
      </c>
      <c r="U232" s="20">
        <f>SUM(T$32:T232)</f>
        <v>6.5050607633333311</v>
      </c>
    </row>
    <row r="233" spans="3:21" ht="15" thickBot="1">
      <c r="C233" s="12">
        <v>202</v>
      </c>
      <c r="D233" s="14">
        <f t="shared" si="50"/>
        <v>588473.52000000095</v>
      </c>
      <c r="E233" s="12">
        <f t="shared" si="39"/>
        <v>1961.58</v>
      </c>
      <c r="F233" s="14">
        <f t="shared" si="40"/>
        <v>2812.58</v>
      </c>
      <c r="G233" s="15">
        <v>0</v>
      </c>
      <c r="H233" s="15">
        <f t="shared" si="41"/>
        <v>0</v>
      </c>
      <c r="I233" s="19">
        <f t="shared" si="42"/>
        <v>0</v>
      </c>
      <c r="J233" s="20">
        <f t="shared" si="43"/>
        <v>4.7345096666666669E-2</v>
      </c>
      <c r="K233" s="20">
        <f>SUM(J$32:J233)</f>
        <v>3.8924049424999994</v>
      </c>
      <c r="L233" s="17"/>
      <c r="M233" s="12">
        <v>202</v>
      </c>
      <c r="N233" s="33">
        <f t="shared" si="51"/>
        <v>0</v>
      </c>
      <c r="O233" s="33">
        <f t="shared" si="44"/>
        <v>0</v>
      </c>
      <c r="P233" s="33">
        <f t="shared" si="45"/>
        <v>0</v>
      </c>
      <c r="Q233" s="22">
        <f t="shared" si="46"/>
        <v>0.09</v>
      </c>
      <c r="R233" s="15">
        <f t="shared" si="47"/>
        <v>7.8284203424832111E-3</v>
      </c>
      <c r="S233" s="18">
        <f t="shared" si="48"/>
        <v>0</v>
      </c>
      <c r="T233" s="20">
        <f t="shared" si="49"/>
        <v>0</v>
      </c>
      <c r="U233" s="20">
        <f>SUM(T$32:T233)</f>
        <v>6.5050607633333311</v>
      </c>
    </row>
    <row r="234" spans="3:21" ht="15" thickBot="1">
      <c r="C234" s="12">
        <v>203</v>
      </c>
      <c r="D234" s="14">
        <f t="shared" si="50"/>
        <v>585660.94000000099</v>
      </c>
      <c r="E234" s="12">
        <f t="shared" si="39"/>
        <v>1952.2</v>
      </c>
      <c r="F234" s="14">
        <f t="shared" si="40"/>
        <v>2821.96</v>
      </c>
      <c r="G234" s="15">
        <v>0</v>
      </c>
      <c r="H234" s="15">
        <f t="shared" si="41"/>
        <v>0</v>
      </c>
      <c r="I234" s="19">
        <f t="shared" si="42"/>
        <v>0</v>
      </c>
      <c r="J234" s="20">
        <f t="shared" si="43"/>
        <v>4.773815666666667E-2</v>
      </c>
      <c r="K234" s="20">
        <f>SUM(J$32:J234)</f>
        <v>3.9401430991666659</v>
      </c>
      <c r="L234" s="17"/>
      <c r="M234" s="12">
        <v>203</v>
      </c>
      <c r="N234" s="33">
        <f t="shared" si="51"/>
        <v>0</v>
      </c>
      <c r="O234" s="33">
        <f t="shared" si="44"/>
        <v>0</v>
      </c>
      <c r="P234" s="33">
        <f t="shared" si="45"/>
        <v>0</v>
      </c>
      <c r="Q234" s="22">
        <f t="shared" si="46"/>
        <v>0.09</v>
      </c>
      <c r="R234" s="15">
        <f t="shared" si="47"/>
        <v>7.8284203424832111E-3</v>
      </c>
      <c r="S234" s="18">
        <f t="shared" si="48"/>
        <v>0</v>
      </c>
      <c r="T234" s="20">
        <f t="shared" si="49"/>
        <v>0</v>
      </c>
      <c r="U234" s="20">
        <f>SUM(T$32:T234)</f>
        <v>6.5050607633333311</v>
      </c>
    </row>
    <row r="235" spans="3:21" ht="15" thickBot="1">
      <c r="C235" s="12">
        <v>204</v>
      </c>
      <c r="D235" s="14">
        <f t="shared" si="50"/>
        <v>582838.98000000103</v>
      </c>
      <c r="E235" s="12">
        <f t="shared" si="39"/>
        <v>1942.8</v>
      </c>
      <c r="F235" s="14">
        <f t="shared" si="40"/>
        <v>2831.36</v>
      </c>
      <c r="G235" s="15">
        <v>0</v>
      </c>
      <c r="H235" s="15">
        <f t="shared" si="41"/>
        <v>0</v>
      </c>
      <c r="I235" s="19">
        <f t="shared" si="42"/>
        <v>0</v>
      </c>
      <c r="J235" s="20">
        <f t="shared" si="43"/>
        <v>4.8133120000000008E-2</v>
      </c>
      <c r="K235" s="20">
        <f>SUM(J$32:J235)</f>
        <v>3.9882762191666661</v>
      </c>
      <c r="L235" s="17"/>
      <c r="M235" s="12">
        <v>204</v>
      </c>
      <c r="N235" s="33">
        <f t="shared" si="51"/>
        <v>0</v>
      </c>
      <c r="O235" s="33">
        <f t="shared" si="44"/>
        <v>0</v>
      </c>
      <c r="P235" s="33">
        <f t="shared" si="45"/>
        <v>0</v>
      </c>
      <c r="Q235" s="22">
        <f t="shared" si="46"/>
        <v>0.09</v>
      </c>
      <c r="R235" s="15">
        <f t="shared" si="47"/>
        <v>7.8284203424832111E-3</v>
      </c>
      <c r="S235" s="18">
        <f t="shared" si="48"/>
        <v>0</v>
      </c>
      <c r="T235" s="20">
        <f t="shared" si="49"/>
        <v>0</v>
      </c>
      <c r="U235" s="20">
        <f>SUM(T$32:T235)</f>
        <v>6.5050607633333311</v>
      </c>
    </row>
    <row r="236" spans="3:21" ht="15" thickBot="1">
      <c r="C236" s="12">
        <v>205</v>
      </c>
      <c r="D236" s="14">
        <f t="shared" si="50"/>
        <v>580007.62000000104</v>
      </c>
      <c r="E236" s="12">
        <f t="shared" si="39"/>
        <v>1933.36</v>
      </c>
      <c r="F236" s="14">
        <f t="shared" si="40"/>
        <v>2840.8</v>
      </c>
      <c r="G236" s="15">
        <v>0</v>
      </c>
      <c r="H236" s="15">
        <f t="shared" si="41"/>
        <v>0</v>
      </c>
      <c r="I236" s="19">
        <f t="shared" si="42"/>
        <v>0</v>
      </c>
      <c r="J236" s="20">
        <f t="shared" si="43"/>
        <v>4.8530333333333335E-2</v>
      </c>
      <c r="K236" s="20">
        <f>SUM(J$32:J236)</f>
        <v>4.036806552499999</v>
      </c>
      <c r="L236" s="17"/>
      <c r="M236" s="12">
        <v>205</v>
      </c>
      <c r="N236" s="33">
        <f t="shared" si="51"/>
        <v>0</v>
      </c>
      <c r="O236" s="33">
        <f t="shared" si="44"/>
        <v>0</v>
      </c>
      <c r="P236" s="33">
        <f t="shared" si="45"/>
        <v>0</v>
      </c>
      <c r="Q236" s="22">
        <f t="shared" si="46"/>
        <v>0.09</v>
      </c>
      <c r="R236" s="15">
        <f t="shared" si="47"/>
        <v>7.8284203424832111E-3</v>
      </c>
      <c r="S236" s="18">
        <f t="shared" si="48"/>
        <v>0</v>
      </c>
      <c r="T236" s="20">
        <f t="shared" si="49"/>
        <v>0</v>
      </c>
      <c r="U236" s="20">
        <f>SUM(T$32:T236)</f>
        <v>6.5050607633333311</v>
      </c>
    </row>
    <row r="237" spans="3:21" ht="15" thickBot="1">
      <c r="C237" s="12">
        <v>206</v>
      </c>
      <c r="D237" s="14">
        <f t="shared" si="50"/>
        <v>577166.820000001</v>
      </c>
      <c r="E237" s="12">
        <f t="shared" si="39"/>
        <v>1923.89</v>
      </c>
      <c r="F237" s="14">
        <f t="shared" si="40"/>
        <v>2850.27</v>
      </c>
      <c r="G237" s="15">
        <v>0</v>
      </c>
      <c r="H237" s="15">
        <f t="shared" si="41"/>
        <v>0</v>
      </c>
      <c r="I237" s="19">
        <f t="shared" si="42"/>
        <v>0</v>
      </c>
      <c r="J237" s="20">
        <f t="shared" si="43"/>
        <v>4.8929634999999999E-2</v>
      </c>
      <c r="K237" s="20">
        <f>SUM(J$32:J237)</f>
        <v>4.0857361874999993</v>
      </c>
      <c r="L237" s="17"/>
      <c r="M237" s="12">
        <v>206</v>
      </c>
      <c r="N237" s="33">
        <f t="shared" si="51"/>
        <v>0</v>
      </c>
      <c r="O237" s="33">
        <f t="shared" si="44"/>
        <v>0</v>
      </c>
      <c r="P237" s="33">
        <f t="shared" si="45"/>
        <v>0</v>
      </c>
      <c r="Q237" s="22">
        <f t="shared" si="46"/>
        <v>0.09</v>
      </c>
      <c r="R237" s="15">
        <f t="shared" si="47"/>
        <v>7.8284203424832111E-3</v>
      </c>
      <c r="S237" s="18">
        <f t="shared" si="48"/>
        <v>0</v>
      </c>
      <c r="T237" s="20">
        <f t="shared" si="49"/>
        <v>0</v>
      </c>
      <c r="U237" s="20">
        <f>SUM(T$32:T237)</f>
        <v>6.5050607633333311</v>
      </c>
    </row>
    <row r="238" spans="3:21" ht="15" thickBot="1">
      <c r="C238" s="12">
        <v>207</v>
      </c>
      <c r="D238" s="14">
        <f t="shared" si="50"/>
        <v>574316.55000000098</v>
      </c>
      <c r="E238" s="12">
        <f t="shared" si="39"/>
        <v>1914.39</v>
      </c>
      <c r="F238" s="14">
        <f t="shared" si="40"/>
        <v>2859.77</v>
      </c>
      <c r="G238" s="15">
        <v>0</v>
      </c>
      <c r="H238" s="15">
        <f t="shared" si="41"/>
        <v>0</v>
      </c>
      <c r="I238" s="19">
        <f t="shared" si="42"/>
        <v>0</v>
      </c>
      <c r="J238" s="20">
        <f t="shared" si="43"/>
        <v>4.9331032500000004E-2</v>
      </c>
      <c r="K238" s="20">
        <f>SUM(J$32:J238)</f>
        <v>4.1350672199999989</v>
      </c>
      <c r="L238" s="17"/>
      <c r="M238" s="12">
        <v>207</v>
      </c>
      <c r="N238" s="33">
        <f t="shared" si="51"/>
        <v>0</v>
      </c>
      <c r="O238" s="33">
        <f t="shared" si="44"/>
        <v>0</v>
      </c>
      <c r="P238" s="33">
        <f t="shared" si="45"/>
        <v>0</v>
      </c>
      <c r="Q238" s="22">
        <f t="shared" si="46"/>
        <v>0.09</v>
      </c>
      <c r="R238" s="15">
        <f t="shared" si="47"/>
        <v>7.8284203424832111E-3</v>
      </c>
      <c r="S238" s="18">
        <f t="shared" si="48"/>
        <v>0</v>
      </c>
      <c r="T238" s="20">
        <f t="shared" si="49"/>
        <v>0</v>
      </c>
      <c r="U238" s="20">
        <f>SUM(T$32:T238)</f>
        <v>6.5050607633333311</v>
      </c>
    </row>
    <row r="239" spans="3:21" ht="15" thickBot="1">
      <c r="C239" s="12">
        <v>208</v>
      </c>
      <c r="D239" s="14">
        <f t="shared" si="50"/>
        <v>571456.78000000096</v>
      </c>
      <c r="E239" s="12">
        <f t="shared" si="39"/>
        <v>1904.86</v>
      </c>
      <c r="F239" s="14">
        <f t="shared" si="40"/>
        <v>2869.3</v>
      </c>
      <c r="G239" s="15">
        <v>0</v>
      </c>
      <c r="H239" s="15">
        <f t="shared" si="41"/>
        <v>0</v>
      </c>
      <c r="I239" s="19">
        <f t="shared" si="42"/>
        <v>0</v>
      </c>
      <c r="J239" s="20">
        <f t="shared" si="43"/>
        <v>4.9734533333333338E-2</v>
      </c>
      <c r="K239" s="20">
        <f>SUM(J$32:J239)</f>
        <v>4.1848017533333319</v>
      </c>
      <c r="L239" s="17"/>
      <c r="M239" s="12">
        <v>208</v>
      </c>
      <c r="N239" s="33">
        <f t="shared" si="51"/>
        <v>0</v>
      </c>
      <c r="O239" s="33">
        <f t="shared" si="44"/>
        <v>0</v>
      </c>
      <c r="P239" s="33">
        <f t="shared" si="45"/>
        <v>0</v>
      </c>
      <c r="Q239" s="22">
        <f t="shared" si="46"/>
        <v>0.09</v>
      </c>
      <c r="R239" s="15">
        <f t="shared" si="47"/>
        <v>7.8284203424832111E-3</v>
      </c>
      <c r="S239" s="18">
        <f t="shared" si="48"/>
        <v>0</v>
      </c>
      <c r="T239" s="20">
        <f t="shared" si="49"/>
        <v>0</v>
      </c>
      <c r="U239" s="20">
        <f>SUM(T$32:T239)</f>
        <v>6.5050607633333311</v>
      </c>
    </row>
    <row r="240" spans="3:21" ht="15" thickBot="1">
      <c r="C240" s="12">
        <v>209</v>
      </c>
      <c r="D240" s="14">
        <f t="shared" si="50"/>
        <v>568587.48000000091</v>
      </c>
      <c r="E240" s="12">
        <f t="shared" si="39"/>
        <v>1895.29</v>
      </c>
      <c r="F240" s="14">
        <f t="shared" si="40"/>
        <v>2878.87</v>
      </c>
      <c r="G240" s="15">
        <v>0</v>
      </c>
      <c r="H240" s="15">
        <f t="shared" si="41"/>
        <v>0</v>
      </c>
      <c r="I240" s="19">
        <f t="shared" si="42"/>
        <v>0</v>
      </c>
      <c r="J240" s="20">
        <f t="shared" si="43"/>
        <v>5.0140319166666662E-2</v>
      </c>
      <c r="K240" s="20">
        <f>SUM(J$32:J240)</f>
        <v>4.2349420724999982</v>
      </c>
      <c r="L240" s="17"/>
      <c r="M240" s="12">
        <v>209</v>
      </c>
      <c r="N240" s="33">
        <f t="shared" si="51"/>
        <v>0</v>
      </c>
      <c r="O240" s="33">
        <f t="shared" si="44"/>
        <v>0</v>
      </c>
      <c r="P240" s="33">
        <f t="shared" si="45"/>
        <v>0</v>
      </c>
      <c r="Q240" s="22">
        <f t="shared" si="46"/>
        <v>0.09</v>
      </c>
      <c r="R240" s="15">
        <f t="shared" si="47"/>
        <v>7.8284203424832111E-3</v>
      </c>
      <c r="S240" s="18">
        <f t="shared" si="48"/>
        <v>0</v>
      </c>
      <c r="T240" s="20">
        <f t="shared" si="49"/>
        <v>0</v>
      </c>
      <c r="U240" s="20">
        <f>SUM(T$32:T240)</f>
        <v>6.5050607633333311</v>
      </c>
    </row>
    <row r="241" spans="3:21" ht="15" thickBot="1">
      <c r="C241" s="12">
        <v>210</v>
      </c>
      <c r="D241" s="14">
        <f t="shared" si="50"/>
        <v>565708.61000000092</v>
      </c>
      <c r="E241" s="12">
        <f t="shared" si="39"/>
        <v>1885.7</v>
      </c>
      <c r="F241" s="14">
        <f t="shared" si="40"/>
        <v>2888.46</v>
      </c>
      <c r="G241" s="15">
        <v>0</v>
      </c>
      <c r="H241" s="15">
        <f t="shared" si="41"/>
        <v>0</v>
      </c>
      <c r="I241" s="19">
        <f t="shared" si="42"/>
        <v>0</v>
      </c>
      <c r="J241" s="20">
        <f t="shared" si="43"/>
        <v>5.0548049999999997E-2</v>
      </c>
      <c r="K241" s="20">
        <f>SUM(J$32:J241)</f>
        <v>4.2854901224999979</v>
      </c>
      <c r="L241" s="17"/>
      <c r="M241" s="12">
        <v>210</v>
      </c>
      <c r="N241" s="33">
        <f t="shared" si="51"/>
        <v>0</v>
      </c>
      <c r="O241" s="33">
        <f t="shared" si="44"/>
        <v>0</v>
      </c>
      <c r="P241" s="33">
        <f t="shared" si="45"/>
        <v>0</v>
      </c>
      <c r="Q241" s="22">
        <f t="shared" si="46"/>
        <v>0.09</v>
      </c>
      <c r="R241" s="15">
        <f t="shared" si="47"/>
        <v>7.8284203424832111E-3</v>
      </c>
      <c r="S241" s="18">
        <f t="shared" si="48"/>
        <v>0</v>
      </c>
      <c r="T241" s="20">
        <f t="shared" si="49"/>
        <v>0</v>
      </c>
      <c r="U241" s="20">
        <f>SUM(T$32:T241)</f>
        <v>6.5050607633333311</v>
      </c>
    </row>
    <row r="242" spans="3:21" ht="15" thickBot="1">
      <c r="C242" s="12">
        <v>211</v>
      </c>
      <c r="D242" s="14">
        <f t="shared" si="50"/>
        <v>562820.15000000095</v>
      </c>
      <c r="E242" s="12">
        <f t="shared" si="39"/>
        <v>1876.07</v>
      </c>
      <c r="F242" s="14">
        <f t="shared" si="40"/>
        <v>2898.09</v>
      </c>
      <c r="G242" s="15">
        <v>0</v>
      </c>
      <c r="H242" s="15">
        <f t="shared" si="41"/>
        <v>0</v>
      </c>
      <c r="I242" s="19">
        <f t="shared" si="42"/>
        <v>0</v>
      </c>
      <c r="J242" s="20">
        <f t="shared" si="43"/>
        <v>5.0958082500000002E-2</v>
      </c>
      <c r="K242" s="20">
        <f>SUM(J$32:J242)</f>
        <v>4.3364482049999982</v>
      </c>
      <c r="L242" s="17"/>
      <c r="M242" s="12">
        <v>211</v>
      </c>
      <c r="N242" s="33">
        <f t="shared" si="51"/>
        <v>0</v>
      </c>
      <c r="O242" s="33">
        <f t="shared" si="44"/>
        <v>0</v>
      </c>
      <c r="P242" s="33">
        <f t="shared" si="45"/>
        <v>0</v>
      </c>
      <c r="Q242" s="22">
        <f t="shared" si="46"/>
        <v>0.09</v>
      </c>
      <c r="R242" s="15">
        <f t="shared" si="47"/>
        <v>7.8284203424832111E-3</v>
      </c>
      <c r="S242" s="18">
        <f t="shared" si="48"/>
        <v>0</v>
      </c>
      <c r="T242" s="20">
        <f t="shared" si="49"/>
        <v>0</v>
      </c>
      <c r="U242" s="20">
        <f>SUM(T$32:T242)</f>
        <v>6.5050607633333311</v>
      </c>
    </row>
    <row r="243" spans="3:21" ht="15" thickBot="1">
      <c r="C243" s="12">
        <v>212</v>
      </c>
      <c r="D243" s="14">
        <f t="shared" si="50"/>
        <v>559922.06000000099</v>
      </c>
      <c r="E243" s="12">
        <f t="shared" si="39"/>
        <v>1866.41</v>
      </c>
      <c r="F243" s="14">
        <f t="shared" si="40"/>
        <v>2907.75</v>
      </c>
      <c r="G243" s="15">
        <v>0</v>
      </c>
      <c r="H243" s="15">
        <f t="shared" si="41"/>
        <v>0</v>
      </c>
      <c r="I243" s="19">
        <f t="shared" si="42"/>
        <v>0</v>
      </c>
      <c r="J243" s="20">
        <f t="shared" si="43"/>
        <v>5.1370249999999999E-2</v>
      </c>
      <c r="K243" s="20">
        <f>SUM(J$32:J243)</f>
        <v>4.3878184549999979</v>
      </c>
      <c r="L243" s="17"/>
      <c r="M243" s="12">
        <v>212</v>
      </c>
      <c r="N243" s="33">
        <f t="shared" si="51"/>
        <v>0</v>
      </c>
      <c r="O243" s="33">
        <f t="shared" si="44"/>
        <v>0</v>
      </c>
      <c r="P243" s="33">
        <f t="shared" si="45"/>
        <v>0</v>
      </c>
      <c r="Q243" s="22">
        <f t="shared" si="46"/>
        <v>0.09</v>
      </c>
      <c r="R243" s="15">
        <f t="shared" si="47"/>
        <v>7.8284203424832111E-3</v>
      </c>
      <c r="S243" s="18">
        <f t="shared" si="48"/>
        <v>0</v>
      </c>
      <c r="T243" s="20">
        <f t="shared" si="49"/>
        <v>0</v>
      </c>
      <c r="U243" s="20">
        <f>SUM(T$32:T243)</f>
        <v>6.5050607633333311</v>
      </c>
    </row>
    <row r="244" spans="3:21" ht="15" thickBot="1">
      <c r="C244" s="12">
        <v>213</v>
      </c>
      <c r="D244" s="14">
        <f t="shared" si="50"/>
        <v>557014.31000000099</v>
      </c>
      <c r="E244" s="12">
        <f t="shared" si="39"/>
        <v>1856.71</v>
      </c>
      <c r="F244" s="14">
        <f t="shared" si="40"/>
        <v>2917.45</v>
      </c>
      <c r="G244" s="15">
        <v>0</v>
      </c>
      <c r="H244" s="15">
        <f t="shared" si="41"/>
        <v>0</v>
      </c>
      <c r="I244" s="19">
        <f t="shared" si="42"/>
        <v>0</v>
      </c>
      <c r="J244" s="20">
        <f t="shared" si="43"/>
        <v>5.1784737499999997E-2</v>
      </c>
      <c r="K244" s="20">
        <f>SUM(J$32:J244)</f>
        <v>4.4396031924999981</v>
      </c>
      <c r="L244" s="17"/>
      <c r="M244" s="12">
        <v>213</v>
      </c>
      <c r="N244" s="33">
        <f t="shared" si="51"/>
        <v>0</v>
      </c>
      <c r="O244" s="33">
        <f t="shared" si="44"/>
        <v>0</v>
      </c>
      <c r="P244" s="33">
        <f t="shared" si="45"/>
        <v>0</v>
      </c>
      <c r="Q244" s="22">
        <f t="shared" si="46"/>
        <v>0.09</v>
      </c>
      <c r="R244" s="15">
        <f t="shared" si="47"/>
        <v>7.8284203424832111E-3</v>
      </c>
      <c r="S244" s="18">
        <f t="shared" si="48"/>
        <v>0</v>
      </c>
      <c r="T244" s="20">
        <f t="shared" si="49"/>
        <v>0</v>
      </c>
      <c r="U244" s="20">
        <f>SUM(T$32:T244)</f>
        <v>6.5050607633333311</v>
      </c>
    </row>
    <row r="245" spans="3:21" ht="15" thickBot="1">
      <c r="C245" s="12">
        <v>214</v>
      </c>
      <c r="D245" s="14">
        <f t="shared" si="50"/>
        <v>554096.86000000103</v>
      </c>
      <c r="E245" s="12">
        <f t="shared" si="39"/>
        <v>1846.99</v>
      </c>
      <c r="F245" s="14">
        <f t="shared" si="40"/>
        <v>2927.17</v>
      </c>
      <c r="G245" s="15">
        <v>0</v>
      </c>
      <c r="H245" s="15">
        <f t="shared" si="41"/>
        <v>0</v>
      </c>
      <c r="I245" s="19">
        <f t="shared" si="42"/>
        <v>0</v>
      </c>
      <c r="J245" s="20">
        <f t="shared" si="43"/>
        <v>5.220119833333333E-2</v>
      </c>
      <c r="K245" s="20">
        <f>SUM(J$32:J245)</f>
        <v>4.4918043908333312</v>
      </c>
      <c r="L245" s="17"/>
      <c r="M245" s="12">
        <v>214</v>
      </c>
      <c r="N245" s="33">
        <f t="shared" si="51"/>
        <v>0</v>
      </c>
      <c r="O245" s="33">
        <f t="shared" si="44"/>
        <v>0</v>
      </c>
      <c r="P245" s="33">
        <f t="shared" si="45"/>
        <v>0</v>
      </c>
      <c r="Q245" s="22">
        <f t="shared" si="46"/>
        <v>0.09</v>
      </c>
      <c r="R245" s="15">
        <f t="shared" si="47"/>
        <v>7.8284203424832111E-3</v>
      </c>
      <c r="S245" s="18">
        <f t="shared" si="48"/>
        <v>0</v>
      </c>
      <c r="T245" s="20">
        <f t="shared" si="49"/>
        <v>0</v>
      </c>
      <c r="U245" s="20">
        <f>SUM(T$32:T245)</f>
        <v>6.5050607633333311</v>
      </c>
    </row>
    <row r="246" spans="3:21" ht="15" thickBot="1">
      <c r="C246" s="12">
        <v>215</v>
      </c>
      <c r="D246" s="14">
        <f t="shared" si="50"/>
        <v>551169.69000000099</v>
      </c>
      <c r="E246" s="12">
        <f t="shared" si="39"/>
        <v>1837.23</v>
      </c>
      <c r="F246" s="14">
        <f t="shared" si="40"/>
        <v>2936.93</v>
      </c>
      <c r="G246" s="15">
        <v>0</v>
      </c>
      <c r="H246" s="15">
        <f t="shared" si="41"/>
        <v>0</v>
      </c>
      <c r="I246" s="19">
        <f t="shared" si="42"/>
        <v>0</v>
      </c>
      <c r="J246" s="20">
        <f t="shared" si="43"/>
        <v>5.2619995833333329E-2</v>
      </c>
      <c r="K246" s="20">
        <f>SUM(J$32:J246)</f>
        <v>4.5444243866666643</v>
      </c>
      <c r="L246" s="17"/>
      <c r="M246" s="12">
        <v>215</v>
      </c>
      <c r="N246" s="33">
        <f t="shared" si="51"/>
        <v>0</v>
      </c>
      <c r="O246" s="33">
        <f t="shared" si="44"/>
        <v>0</v>
      </c>
      <c r="P246" s="33">
        <f t="shared" si="45"/>
        <v>0</v>
      </c>
      <c r="Q246" s="22">
        <f t="shared" si="46"/>
        <v>0.09</v>
      </c>
      <c r="R246" s="15">
        <f t="shared" si="47"/>
        <v>7.8284203424832111E-3</v>
      </c>
      <c r="S246" s="18">
        <f t="shared" si="48"/>
        <v>0</v>
      </c>
      <c r="T246" s="20">
        <f t="shared" si="49"/>
        <v>0</v>
      </c>
      <c r="U246" s="20">
        <f>SUM(T$32:T246)</f>
        <v>6.5050607633333311</v>
      </c>
    </row>
    <row r="247" spans="3:21" ht="15" thickBot="1">
      <c r="C247" s="12">
        <v>216</v>
      </c>
      <c r="D247" s="14">
        <f t="shared" si="50"/>
        <v>548232.76000000094</v>
      </c>
      <c r="E247" s="12">
        <f t="shared" si="39"/>
        <v>1827.44</v>
      </c>
      <c r="F247" s="14">
        <f t="shared" si="40"/>
        <v>2946.72</v>
      </c>
      <c r="G247" s="15">
        <v>0</v>
      </c>
      <c r="H247" s="15">
        <f t="shared" si="41"/>
        <v>0</v>
      </c>
      <c r="I247" s="19">
        <f t="shared" si="42"/>
        <v>0</v>
      </c>
      <c r="J247" s="20">
        <f t="shared" si="43"/>
        <v>5.3040959999999991E-2</v>
      </c>
      <c r="K247" s="20">
        <f>SUM(J$32:J247)</f>
        <v>4.597465346666664</v>
      </c>
      <c r="L247" s="17"/>
      <c r="M247" s="12">
        <v>216</v>
      </c>
      <c r="N247" s="33">
        <f t="shared" si="51"/>
        <v>0</v>
      </c>
      <c r="O247" s="33">
        <f t="shared" si="44"/>
        <v>0</v>
      </c>
      <c r="P247" s="33">
        <f t="shared" si="45"/>
        <v>0</v>
      </c>
      <c r="Q247" s="22">
        <f t="shared" si="46"/>
        <v>0.09</v>
      </c>
      <c r="R247" s="15">
        <f t="shared" si="47"/>
        <v>7.8284203424832111E-3</v>
      </c>
      <c r="S247" s="18">
        <f t="shared" si="48"/>
        <v>0</v>
      </c>
      <c r="T247" s="20">
        <f t="shared" si="49"/>
        <v>0</v>
      </c>
      <c r="U247" s="20">
        <f>SUM(T$32:T247)</f>
        <v>6.5050607633333311</v>
      </c>
    </row>
    <row r="248" spans="3:21" ht="15" thickBot="1">
      <c r="C248" s="12">
        <v>217</v>
      </c>
      <c r="D248" s="14">
        <f t="shared" si="50"/>
        <v>545286.04000000097</v>
      </c>
      <c r="E248" s="12">
        <f t="shared" si="39"/>
        <v>1817.62</v>
      </c>
      <c r="F248" s="14">
        <f t="shared" si="40"/>
        <v>2956.54</v>
      </c>
      <c r="G248" s="15">
        <v>0</v>
      </c>
      <c r="H248" s="15">
        <f t="shared" si="41"/>
        <v>0</v>
      </c>
      <c r="I248" s="19">
        <f t="shared" si="42"/>
        <v>0</v>
      </c>
      <c r="J248" s="20">
        <f t="shared" si="43"/>
        <v>5.3464098333333328E-2</v>
      </c>
      <c r="K248" s="20">
        <f>SUM(J$32:J248)</f>
        <v>4.6509294449999974</v>
      </c>
      <c r="L248" s="17"/>
      <c r="M248" s="12">
        <v>217</v>
      </c>
      <c r="N248" s="33">
        <f t="shared" si="51"/>
        <v>0</v>
      </c>
      <c r="O248" s="33">
        <f t="shared" si="44"/>
        <v>0</v>
      </c>
      <c r="P248" s="33">
        <f t="shared" si="45"/>
        <v>0</v>
      </c>
      <c r="Q248" s="22">
        <f t="shared" si="46"/>
        <v>0.09</v>
      </c>
      <c r="R248" s="15">
        <f t="shared" si="47"/>
        <v>7.8284203424832111E-3</v>
      </c>
      <c r="S248" s="18">
        <f t="shared" si="48"/>
        <v>0</v>
      </c>
      <c r="T248" s="20">
        <f t="shared" si="49"/>
        <v>0</v>
      </c>
      <c r="U248" s="20">
        <f>SUM(T$32:T248)</f>
        <v>6.5050607633333311</v>
      </c>
    </row>
    <row r="249" spans="3:21" ht="15" thickBot="1">
      <c r="C249" s="12">
        <v>218</v>
      </c>
      <c r="D249" s="14">
        <f t="shared" si="50"/>
        <v>542329.50000000093</v>
      </c>
      <c r="E249" s="12">
        <f t="shared" si="39"/>
        <v>1807.77</v>
      </c>
      <c r="F249" s="14">
        <f t="shared" si="40"/>
        <v>2966.39</v>
      </c>
      <c r="G249" s="15">
        <v>0</v>
      </c>
      <c r="H249" s="15">
        <f t="shared" si="41"/>
        <v>0</v>
      </c>
      <c r="I249" s="19">
        <f t="shared" si="42"/>
        <v>0</v>
      </c>
      <c r="J249" s="20">
        <f t="shared" si="43"/>
        <v>5.3889418333333335E-2</v>
      </c>
      <c r="K249" s="20">
        <f>SUM(J$32:J249)</f>
        <v>4.7048188633333305</v>
      </c>
      <c r="L249" s="17"/>
      <c r="M249" s="12">
        <v>218</v>
      </c>
      <c r="N249" s="33">
        <f t="shared" si="51"/>
        <v>0</v>
      </c>
      <c r="O249" s="33">
        <f t="shared" si="44"/>
        <v>0</v>
      </c>
      <c r="P249" s="33">
        <f t="shared" si="45"/>
        <v>0</v>
      </c>
      <c r="Q249" s="22">
        <f t="shared" si="46"/>
        <v>0.09</v>
      </c>
      <c r="R249" s="15">
        <f t="shared" si="47"/>
        <v>7.8284203424832111E-3</v>
      </c>
      <c r="S249" s="18">
        <f t="shared" si="48"/>
        <v>0</v>
      </c>
      <c r="T249" s="20">
        <f t="shared" si="49"/>
        <v>0</v>
      </c>
      <c r="U249" s="20">
        <f>SUM(T$32:T249)</f>
        <v>6.5050607633333311</v>
      </c>
    </row>
    <row r="250" spans="3:21" ht="15" thickBot="1">
      <c r="C250" s="12">
        <v>219</v>
      </c>
      <c r="D250" s="14">
        <f t="shared" si="50"/>
        <v>539363.11000000092</v>
      </c>
      <c r="E250" s="12">
        <f t="shared" si="39"/>
        <v>1797.88</v>
      </c>
      <c r="F250" s="14">
        <f t="shared" si="40"/>
        <v>2976.28</v>
      </c>
      <c r="G250" s="15">
        <v>0</v>
      </c>
      <c r="H250" s="15">
        <f t="shared" si="41"/>
        <v>0</v>
      </c>
      <c r="I250" s="19">
        <f t="shared" si="42"/>
        <v>0</v>
      </c>
      <c r="J250" s="20">
        <f t="shared" si="43"/>
        <v>5.4317110000000009E-2</v>
      </c>
      <c r="K250" s="20">
        <f>SUM(J$32:J250)</f>
        <v>4.7591359733333309</v>
      </c>
      <c r="L250" s="17"/>
      <c r="M250" s="12">
        <v>219</v>
      </c>
      <c r="N250" s="33">
        <f t="shared" si="51"/>
        <v>0</v>
      </c>
      <c r="O250" s="33">
        <f t="shared" si="44"/>
        <v>0</v>
      </c>
      <c r="P250" s="33">
        <f t="shared" si="45"/>
        <v>0</v>
      </c>
      <c r="Q250" s="22">
        <f t="shared" si="46"/>
        <v>0.09</v>
      </c>
      <c r="R250" s="15">
        <f t="shared" si="47"/>
        <v>7.8284203424832111E-3</v>
      </c>
      <c r="S250" s="18">
        <f t="shared" si="48"/>
        <v>0</v>
      </c>
      <c r="T250" s="20">
        <f t="shared" si="49"/>
        <v>0</v>
      </c>
      <c r="U250" s="20">
        <f>SUM(T$32:T250)</f>
        <v>6.5050607633333311</v>
      </c>
    </row>
    <row r="251" spans="3:21" ht="15" thickBot="1">
      <c r="C251" s="12">
        <v>220</v>
      </c>
      <c r="D251" s="14">
        <f t="shared" si="50"/>
        <v>536386.83000000089</v>
      </c>
      <c r="E251" s="12">
        <f t="shared" si="39"/>
        <v>1787.96</v>
      </c>
      <c r="F251" s="14">
        <f t="shared" si="40"/>
        <v>2986.2</v>
      </c>
      <c r="G251" s="15">
        <v>0</v>
      </c>
      <c r="H251" s="15">
        <f t="shared" si="41"/>
        <v>0</v>
      </c>
      <c r="I251" s="19">
        <f t="shared" si="42"/>
        <v>0</v>
      </c>
      <c r="J251" s="20">
        <f t="shared" si="43"/>
        <v>5.4746999999999997E-2</v>
      </c>
      <c r="K251" s="20">
        <f>SUM(J$32:J251)</f>
        <v>4.8138829733333308</v>
      </c>
      <c r="L251" s="17"/>
      <c r="M251" s="12">
        <v>220</v>
      </c>
      <c r="N251" s="33">
        <f t="shared" si="51"/>
        <v>0</v>
      </c>
      <c r="O251" s="33">
        <f t="shared" si="44"/>
        <v>0</v>
      </c>
      <c r="P251" s="33">
        <f t="shared" si="45"/>
        <v>0</v>
      </c>
      <c r="Q251" s="22">
        <f t="shared" si="46"/>
        <v>0.09</v>
      </c>
      <c r="R251" s="15">
        <f t="shared" si="47"/>
        <v>7.8284203424832111E-3</v>
      </c>
      <c r="S251" s="18">
        <f t="shared" si="48"/>
        <v>0</v>
      </c>
      <c r="T251" s="20">
        <f t="shared" si="49"/>
        <v>0</v>
      </c>
      <c r="U251" s="20">
        <f>SUM(T$32:T251)</f>
        <v>6.5050607633333311</v>
      </c>
    </row>
    <row r="252" spans="3:21" ht="15" thickBot="1">
      <c r="C252" s="12">
        <v>221</v>
      </c>
      <c r="D252" s="14">
        <f t="shared" si="50"/>
        <v>533400.63000000094</v>
      </c>
      <c r="E252" s="12">
        <f t="shared" si="39"/>
        <v>1778</v>
      </c>
      <c r="F252" s="14">
        <f t="shared" si="40"/>
        <v>2996.16</v>
      </c>
      <c r="G252" s="15">
        <v>0</v>
      </c>
      <c r="H252" s="15">
        <f t="shared" si="41"/>
        <v>0</v>
      </c>
      <c r="I252" s="19">
        <f t="shared" si="42"/>
        <v>0</v>
      </c>
      <c r="J252" s="20">
        <f t="shared" si="43"/>
        <v>5.5179279999999997E-2</v>
      </c>
      <c r="K252" s="20">
        <f>SUM(J$32:J252)</f>
        <v>4.8690622533333308</v>
      </c>
      <c r="L252" s="17"/>
      <c r="M252" s="12">
        <v>221</v>
      </c>
      <c r="N252" s="33">
        <f t="shared" si="51"/>
        <v>0</v>
      </c>
      <c r="O252" s="33">
        <f t="shared" si="44"/>
        <v>0</v>
      </c>
      <c r="P252" s="33">
        <f t="shared" si="45"/>
        <v>0</v>
      </c>
      <c r="Q252" s="22">
        <f t="shared" si="46"/>
        <v>0.09</v>
      </c>
      <c r="R252" s="15">
        <f t="shared" si="47"/>
        <v>7.8284203424832111E-3</v>
      </c>
      <c r="S252" s="18">
        <f t="shared" si="48"/>
        <v>0</v>
      </c>
      <c r="T252" s="20">
        <f t="shared" si="49"/>
        <v>0</v>
      </c>
      <c r="U252" s="20">
        <f>SUM(T$32:T252)</f>
        <v>6.5050607633333311</v>
      </c>
    </row>
    <row r="253" spans="3:21" ht="15" thickBot="1">
      <c r="C253" s="12">
        <v>222</v>
      </c>
      <c r="D253" s="14">
        <f t="shared" si="50"/>
        <v>530404.4700000009</v>
      </c>
      <c r="E253" s="12">
        <f t="shared" si="39"/>
        <v>1768.01</v>
      </c>
      <c r="F253" s="14">
        <f t="shared" si="40"/>
        <v>3006.15</v>
      </c>
      <c r="G253" s="15">
        <v>0</v>
      </c>
      <c r="H253" s="15">
        <f t="shared" si="41"/>
        <v>0</v>
      </c>
      <c r="I253" s="19">
        <f t="shared" si="42"/>
        <v>0</v>
      </c>
      <c r="J253" s="20">
        <f t="shared" si="43"/>
        <v>5.5613775000000004E-2</v>
      </c>
      <c r="K253" s="20">
        <f>SUM(J$32:J253)</f>
        <v>4.9246760283333311</v>
      </c>
      <c r="L253" s="17"/>
      <c r="M253" s="12">
        <v>222</v>
      </c>
      <c r="N253" s="33">
        <f t="shared" si="51"/>
        <v>0</v>
      </c>
      <c r="O253" s="33">
        <f t="shared" si="44"/>
        <v>0</v>
      </c>
      <c r="P253" s="33">
        <f t="shared" si="45"/>
        <v>0</v>
      </c>
      <c r="Q253" s="22">
        <f t="shared" si="46"/>
        <v>0.09</v>
      </c>
      <c r="R253" s="15">
        <f t="shared" si="47"/>
        <v>7.8284203424832111E-3</v>
      </c>
      <c r="S253" s="18">
        <f t="shared" si="48"/>
        <v>0</v>
      </c>
      <c r="T253" s="20">
        <f t="shared" si="49"/>
        <v>0</v>
      </c>
      <c r="U253" s="20">
        <f>SUM(T$32:T253)</f>
        <v>6.5050607633333311</v>
      </c>
    </row>
    <row r="254" spans="3:21" ht="15" thickBot="1">
      <c r="C254" s="12">
        <v>223</v>
      </c>
      <c r="D254" s="14">
        <f t="shared" si="50"/>
        <v>527398.32000000088</v>
      </c>
      <c r="E254" s="12">
        <f t="shared" si="39"/>
        <v>1757.99</v>
      </c>
      <c r="F254" s="14">
        <f t="shared" si="40"/>
        <v>3016.17</v>
      </c>
      <c r="G254" s="15">
        <v>0</v>
      </c>
      <c r="H254" s="15">
        <f t="shared" si="41"/>
        <v>0</v>
      </c>
      <c r="I254" s="19">
        <f t="shared" si="42"/>
        <v>0</v>
      </c>
      <c r="J254" s="20">
        <f t="shared" si="43"/>
        <v>5.60504925E-2</v>
      </c>
      <c r="K254" s="20">
        <f>SUM(J$32:J254)</f>
        <v>4.9807265208333309</v>
      </c>
      <c r="L254" s="17"/>
      <c r="M254" s="12">
        <v>223</v>
      </c>
      <c r="N254" s="33">
        <f t="shared" si="51"/>
        <v>0</v>
      </c>
      <c r="O254" s="33">
        <f t="shared" si="44"/>
        <v>0</v>
      </c>
      <c r="P254" s="33">
        <f t="shared" si="45"/>
        <v>0</v>
      </c>
      <c r="Q254" s="22">
        <f t="shared" si="46"/>
        <v>0.09</v>
      </c>
      <c r="R254" s="15">
        <f t="shared" si="47"/>
        <v>7.8284203424832111E-3</v>
      </c>
      <c r="S254" s="18">
        <f t="shared" si="48"/>
        <v>0</v>
      </c>
      <c r="T254" s="20">
        <f t="shared" si="49"/>
        <v>0</v>
      </c>
      <c r="U254" s="20">
        <f>SUM(T$32:T254)</f>
        <v>6.5050607633333311</v>
      </c>
    </row>
    <row r="255" spans="3:21" ht="15" thickBot="1">
      <c r="C255" s="12">
        <v>224</v>
      </c>
      <c r="D255" s="14">
        <f t="shared" si="50"/>
        <v>524382.15000000084</v>
      </c>
      <c r="E255" s="12">
        <f t="shared" si="39"/>
        <v>1747.94</v>
      </c>
      <c r="F255" s="14">
        <f t="shared" si="40"/>
        <v>3026.22</v>
      </c>
      <c r="G255" s="15">
        <v>0</v>
      </c>
      <c r="H255" s="15">
        <f t="shared" si="41"/>
        <v>0</v>
      </c>
      <c r="I255" s="19">
        <f t="shared" si="42"/>
        <v>0</v>
      </c>
      <c r="J255" s="20">
        <f t="shared" si="43"/>
        <v>5.6489439999999995E-2</v>
      </c>
      <c r="K255" s="20">
        <f>SUM(J$32:J255)</f>
        <v>5.0372159608333309</v>
      </c>
      <c r="L255" s="17"/>
      <c r="M255" s="12">
        <v>224</v>
      </c>
      <c r="N255" s="33">
        <f t="shared" si="51"/>
        <v>0</v>
      </c>
      <c r="O255" s="33">
        <f t="shared" si="44"/>
        <v>0</v>
      </c>
      <c r="P255" s="33">
        <f t="shared" si="45"/>
        <v>0</v>
      </c>
      <c r="Q255" s="22">
        <f t="shared" si="46"/>
        <v>0.09</v>
      </c>
      <c r="R255" s="15">
        <f t="shared" si="47"/>
        <v>7.8284203424832111E-3</v>
      </c>
      <c r="S255" s="18">
        <f t="shared" si="48"/>
        <v>0</v>
      </c>
      <c r="T255" s="20">
        <f t="shared" si="49"/>
        <v>0</v>
      </c>
      <c r="U255" s="20">
        <f>SUM(T$32:T255)</f>
        <v>6.5050607633333311</v>
      </c>
    </row>
    <row r="256" spans="3:21" ht="15" thickBot="1">
      <c r="C256" s="12">
        <v>225</v>
      </c>
      <c r="D256" s="14">
        <f t="shared" si="50"/>
        <v>521355.93000000087</v>
      </c>
      <c r="E256" s="12">
        <f t="shared" si="39"/>
        <v>1737.85</v>
      </c>
      <c r="F256" s="14">
        <f t="shared" si="40"/>
        <v>3036.31</v>
      </c>
      <c r="G256" s="15">
        <v>0</v>
      </c>
      <c r="H256" s="15">
        <f t="shared" si="41"/>
        <v>0</v>
      </c>
      <c r="I256" s="19">
        <f t="shared" si="42"/>
        <v>0</v>
      </c>
      <c r="J256" s="20">
        <f t="shared" si="43"/>
        <v>5.6930812499999997E-2</v>
      </c>
      <c r="K256" s="20">
        <f>SUM(J$32:J256)</f>
        <v>5.094146773333331</v>
      </c>
      <c r="L256" s="17"/>
      <c r="M256" s="12">
        <v>225</v>
      </c>
      <c r="N256" s="33">
        <f t="shared" si="51"/>
        <v>0</v>
      </c>
      <c r="O256" s="33">
        <f t="shared" si="44"/>
        <v>0</v>
      </c>
      <c r="P256" s="33">
        <f t="shared" si="45"/>
        <v>0</v>
      </c>
      <c r="Q256" s="22">
        <f t="shared" si="46"/>
        <v>0.09</v>
      </c>
      <c r="R256" s="15">
        <f t="shared" si="47"/>
        <v>7.8284203424832111E-3</v>
      </c>
      <c r="S256" s="18">
        <f t="shared" si="48"/>
        <v>0</v>
      </c>
      <c r="T256" s="20">
        <f t="shared" si="49"/>
        <v>0</v>
      </c>
      <c r="U256" s="20">
        <f>SUM(T$32:T256)</f>
        <v>6.5050607633333311</v>
      </c>
    </row>
    <row r="257" spans="3:21" ht="15" thickBot="1">
      <c r="C257" s="12">
        <v>226</v>
      </c>
      <c r="D257" s="14">
        <f t="shared" si="50"/>
        <v>518319.62000000087</v>
      </c>
      <c r="E257" s="12">
        <f t="shared" si="39"/>
        <v>1727.73</v>
      </c>
      <c r="F257" s="14">
        <f t="shared" si="40"/>
        <v>3046.43</v>
      </c>
      <c r="G257" s="15">
        <v>0</v>
      </c>
      <c r="H257" s="15">
        <f t="shared" si="41"/>
        <v>0</v>
      </c>
      <c r="I257" s="19">
        <f t="shared" si="42"/>
        <v>0</v>
      </c>
      <c r="J257" s="20">
        <f t="shared" si="43"/>
        <v>5.7374431666666663E-2</v>
      </c>
      <c r="K257" s="20">
        <f>SUM(J$32:J257)</f>
        <v>5.1515212049999972</v>
      </c>
      <c r="L257" s="17"/>
      <c r="M257" s="12">
        <v>226</v>
      </c>
      <c r="N257" s="33">
        <f t="shared" si="51"/>
        <v>0</v>
      </c>
      <c r="O257" s="33">
        <f t="shared" si="44"/>
        <v>0</v>
      </c>
      <c r="P257" s="33">
        <f t="shared" si="45"/>
        <v>0</v>
      </c>
      <c r="Q257" s="22">
        <f t="shared" si="46"/>
        <v>0.09</v>
      </c>
      <c r="R257" s="15">
        <f t="shared" si="47"/>
        <v>7.8284203424832111E-3</v>
      </c>
      <c r="S257" s="18">
        <f t="shared" si="48"/>
        <v>0</v>
      </c>
      <c r="T257" s="20">
        <f t="shared" si="49"/>
        <v>0</v>
      </c>
      <c r="U257" s="20">
        <f>SUM(T$32:T257)</f>
        <v>6.5050607633333311</v>
      </c>
    </row>
    <row r="258" spans="3:21" ht="15" thickBot="1">
      <c r="C258" s="12">
        <v>227</v>
      </c>
      <c r="D258" s="14">
        <f t="shared" si="50"/>
        <v>515273.19000000088</v>
      </c>
      <c r="E258" s="12">
        <f t="shared" si="39"/>
        <v>1717.58</v>
      </c>
      <c r="F258" s="14">
        <f t="shared" si="40"/>
        <v>3056.58</v>
      </c>
      <c r="G258" s="15">
        <v>0</v>
      </c>
      <c r="H258" s="15">
        <f t="shared" si="41"/>
        <v>0</v>
      </c>
      <c r="I258" s="19">
        <f t="shared" si="42"/>
        <v>0</v>
      </c>
      <c r="J258" s="20">
        <f t="shared" si="43"/>
        <v>5.7820305000000002E-2</v>
      </c>
      <c r="K258" s="20">
        <f>SUM(J$32:J258)</f>
        <v>5.2093415099999971</v>
      </c>
      <c r="L258" s="17"/>
      <c r="M258" s="12">
        <v>227</v>
      </c>
      <c r="N258" s="33">
        <f t="shared" si="51"/>
        <v>0</v>
      </c>
      <c r="O258" s="33">
        <f t="shared" si="44"/>
        <v>0</v>
      </c>
      <c r="P258" s="33">
        <f t="shared" si="45"/>
        <v>0</v>
      </c>
      <c r="Q258" s="22">
        <f t="shared" si="46"/>
        <v>0.09</v>
      </c>
      <c r="R258" s="15">
        <f t="shared" si="47"/>
        <v>7.8284203424832111E-3</v>
      </c>
      <c r="S258" s="18">
        <f t="shared" si="48"/>
        <v>0</v>
      </c>
      <c r="T258" s="20">
        <f t="shared" si="49"/>
        <v>0</v>
      </c>
      <c r="U258" s="20">
        <f>SUM(T$32:T258)</f>
        <v>6.5050607633333311</v>
      </c>
    </row>
    <row r="259" spans="3:21" ht="15" thickBot="1">
      <c r="C259" s="12">
        <v>228</v>
      </c>
      <c r="D259" s="14">
        <f t="shared" si="50"/>
        <v>512216.61000000086</v>
      </c>
      <c r="E259" s="12">
        <f t="shared" si="39"/>
        <v>1707.39</v>
      </c>
      <c r="F259" s="14">
        <f t="shared" si="40"/>
        <v>3066.77</v>
      </c>
      <c r="G259" s="15">
        <v>0</v>
      </c>
      <c r="H259" s="15">
        <f t="shared" si="41"/>
        <v>0</v>
      </c>
      <c r="I259" s="19">
        <f t="shared" si="42"/>
        <v>0</v>
      </c>
      <c r="J259" s="20">
        <f t="shared" si="43"/>
        <v>5.8268629999999995E-2</v>
      </c>
      <c r="K259" s="20">
        <f>SUM(J$32:J259)</f>
        <v>5.2676101399999968</v>
      </c>
      <c r="L259" s="17"/>
      <c r="M259" s="12">
        <v>228</v>
      </c>
      <c r="N259" s="33">
        <f t="shared" si="51"/>
        <v>0</v>
      </c>
      <c r="O259" s="33">
        <f t="shared" si="44"/>
        <v>0</v>
      </c>
      <c r="P259" s="33">
        <f t="shared" si="45"/>
        <v>0</v>
      </c>
      <c r="Q259" s="22">
        <f t="shared" si="46"/>
        <v>0.09</v>
      </c>
      <c r="R259" s="15">
        <f t="shared" si="47"/>
        <v>7.8284203424832111E-3</v>
      </c>
      <c r="S259" s="18">
        <f t="shared" si="48"/>
        <v>0</v>
      </c>
      <c r="T259" s="20">
        <f t="shared" si="49"/>
        <v>0</v>
      </c>
      <c r="U259" s="20">
        <f>SUM(T$32:T259)</f>
        <v>6.5050607633333311</v>
      </c>
    </row>
    <row r="260" spans="3:21" ht="15" thickBot="1">
      <c r="C260" s="12">
        <v>229</v>
      </c>
      <c r="D260" s="14">
        <f t="shared" si="50"/>
        <v>509149.84000000084</v>
      </c>
      <c r="E260" s="12">
        <f t="shared" si="39"/>
        <v>1697.17</v>
      </c>
      <c r="F260" s="14">
        <f t="shared" si="40"/>
        <v>3076.99</v>
      </c>
      <c r="G260" s="15">
        <v>0</v>
      </c>
      <c r="H260" s="15">
        <f t="shared" si="41"/>
        <v>0</v>
      </c>
      <c r="I260" s="19">
        <f t="shared" si="42"/>
        <v>0</v>
      </c>
      <c r="J260" s="20">
        <f t="shared" si="43"/>
        <v>5.8719225833333333E-2</v>
      </c>
      <c r="K260" s="20">
        <f>SUM(J$32:J260)</f>
        <v>5.3263293658333302</v>
      </c>
      <c r="L260" s="17"/>
      <c r="M260" s="12">
        <v>229</v>
      </c>
      <c r="N260" s="33">
        <f t="shared" si="51"/>
        <v>0</v>
      </c>
      <c r="O260" s="33">
        <f t="shared" si="44"/>
        <v>0</v>
      </c>
      <c r="P260" s="33">
        <f t="shared" si="45"/>
        <v>0</v>
      </c>
      <c r="Q260" s="22">
        <f t="shared" si="46"/>
        <v>0.09</v>
      </c>
      <c r="R260" s="15">
        <f t="shared" si="47"/>
        <v>7.8284203424832111E-3</v>
      </c>
      <c r="S260" s="18">
        <f t="shared" si="48"/>
        <v>0</v>
      </c>
      <c r="T260" s="20">
        <f t="shared" si="49"/>
        <v>0</v>
      </c>
      <c r="U260" s="20">
        <f>SUM(T$32:T260)</f>
        <v>6.5050607633333311</v>
      </c>
    </row>
    <row r="261" spans="3:21" ht="15" thickBot="1">
      <c r="C261" s="12">
        <v>230</v>
      </c>
      <c r="D261" s="14">
        <f t="shared" si="50"/>
        <v>506072.85000000085</v>
      </c>
      <c r="E261" s="12">
        <f t="shared" si="39"/>
        <v>1686.91</v>
      </c>
      <c r="F261" s="14">
        <f t="shared" si="40"/>
        <v>3087.25</v>
      </c>
      <c r="G261" s="15">
        <v>0</v>
      </c>
      <c r="H261" s="15">
        <f t="shared" si="41"/>
        <v>0</v>
      </c>
      <c r="I261" s="19">
        <f t="shared" si="42"/>
        <v>0</v>
      </c>
      <c r="J261" s="20">
        <f t="shared" si="43"/>
        <v>5.9172291666666668E-2</v>
      </c>
      <c r="K261" s="20">
        <f>SUM(J$32:J261)</f>
        <v>5.3855016574999972</v>
      </c>
      <c r="L261" s="17"/>
      <c r="M261" s="12">
        <v>230</v>
      </c>
      <c r="N261" s="33">
        <f t="shared" si="51"/>
        <v>0</v>
      </c>
      <c r="O261" s="33">
        <f t="shared" si="44"/>
        <v>0</v>
      </c>
      <c r="P261" s="33">
        <f t="shared" si="45"/>
        <v>0</v>
      </c>
      <c r="Q261" s="22">
        <f t="shared" si="46"/>
        <v>0.09</v>
      </c>
      <c r="R261" s="15">
        <f t="shared" si="47"/>
        <v>7.8284203424832111E-3</v>
      </c>
      <c r="S261" s="18">
        <f t="shared" si="48"/>
        <v>0</v>
      </c>
      <c r="T261" s="20">
        <f t="shared" si="49"/>
        <v>0</v>
      </c>
      <c r="U261" s="20">
        <f>SUM(T$32:T261)</f>
        <v>6.5050607633333311</v>
      </c>
    </row>
    <row r="262" spans="3:21" ht="15" thickBot="1">
      <c r="C262" s="12">
        <v>231</v>
      </c>
      <c r="D262" s="14">
        <f t="shared" si="50"/>
        <v>502985.60000000085</v>
      </c>
      <c r="E262" s="12">
        <f t="shared" si="39"/>
        <v>1676.62</v>
      </c>
      <c r="F262" s="14">
        <f t="shared" si="40"/>
        <v>3097.54</v>
      </c>
      <c r="G262" s="15">
        <v>0</v>
      </c>
      <c r="H262" s="15">
        <f t="shared" si="41"/>
        <v>0</v>
      </c>
      <c r="I262" s="19">
        <f t="shared" si="42"/>
        <v>0</v>
      </c>
      <c r="J262" s="20">
        <f t="shared" si="43"/>
        <v>5.9627645E-2</v>
      </c>
      <c r="K262" s="20">
        <f>SUM(J$32:J262)</f>
        <v>5.4451293024999972</v>
      </c>
      <c r="L262" s="17"/>
      <c r="M262" s="12">
        <v>231</v>
      </c>
      <c r="N262" s="33">
        <f t="shared" si="51"/>
        <v>0</v>
      </c>
      <c r="O262" s="33">
        <f t="shared" si="44"/>
        <v>0</v>
      </c>
      <c r="P262" s="33">
        <f t="shared" si="45"/>
        <v>0</v>
      </c>
      <c r="Q262" s="22">
        <f t="shared" si="46"/>
        <v>0.09</v>
      </c>
      <c r="R262" s="15">
        <f t="shared" si="47"/>
        <v>7.8284203424832111E-3</v>
      </c>
      <c r="S262" s="18">
        <f t="shared" si="48"/>
        <v>0</v>
      </c>
      <c r="T262" s="20">
        <f t="shared" si="49"/>
        <v>0</v>
      </c>
      <c r="U262" s="20">
        <f>SUM(T$32:T262)</f>
        <v>6.5050607633333311</v>
      </c>
    </row>
    <row r="263" spans="3:21" ht="15" thickBot="1">
      <c r="C263" s="12">
        <v>232</v>
      </c>
      <c r="D263" s="14">
        <f t="shared" si="50"/>
        <v>499888.06000000087</v>
      </c>
      <c r="E263" s="12">
        <f t="shared" si="39"/>
        <v>1666.29</v>
      </c>
      <c r="F263" s="14">
        <f t="shared" si="40"/>
        <v>3107.87</v>
      </c>
      <c r="G263" s="15">
        <v>0</v>
      </c>
      <c r="H263" s="15">
        <f t="shared" si="41"/>
        <v>0</v>
      </c>
      <c r="I263" s="19">
        <f t="shared" si="42"/>
        <v>0</v>
      </c>
      <c r="J263" s="20">
        <f t="shared" si="43"/>
        <v>6.0085486666666667E-2</v>
      </c>
      <c r="K263" s="20">
        <f>SUM(J$32:J263)</f>
        <v>5.5052147891666641</v>
      </c>
      <c r="L263" s="17"/>
      <c r="M263" s="12">
        <v>232</v>
      </c>
      <c r="N263" s="33">
        <f t="shared" si="51"/>
        <v>0</v>
      </c>
      <c r="O263" s="33">
        <f t="shared" si="44"/>
        <v>0</v>
      </c>
      <c r="P263" s="33">
        <f t="shared" si="45"/>
        <v>0</v>
      </c>
      <c r="Q263" s="22">
        <f t="shared" si="46"/>
        <v>0.09</v>
      </c>
      <c r="R263" s="15">
        <f t="shared" si="47"/>
        <v>7.8284203424832111E-3</v>
      </c>
      <c r="S263" s="18">
        <f t="shared" si="48"/>
        <v>0</v>
      </c>
      <c r="T263" s="20">
        <f t="shared" si="49"/>
        <v>0</v>
      </c>
      <c r="U263" s="20">
        <f>SUM(T$32:T263)</f>
        <v>6.5050607633333311</v>
      </c>
    </row>
    <row r="264" spans="3:21" ht="15" thickBot="1">
      <c r="C264" s="12">
        <v>233</v>
      </c>
      <c r="D264" s="14">
        <f t="shared" si="50"/>
        <v>496780.19000000088</v>
      </c>
      <c r="E264" s="12">
        <f t="shared" si="39"/>
        <v>1655.93</v>
      </c>
      <c r="F264" s="14">
        <f t="shared" si="40"/>
        <v>3118.23</v>
      </c>
      <c r="G264" s="15">
        <v>0</v>
      </c>
      <c r="H264" s="15">
        <f t="shared" si="41"/>
        <v>0</v>
      </c>
      <c r="I264" s="19">
        <f t="shared" si="42"/>
        <v>0</v>
      </c>
      <c r="J264" s="20">
        <f t="shared" si="43"/>
        <v>6.0545632499999995E-2</v>
      </c>
      <c r="K264" s="20">
        <f>SUM(J$32:J264)</f>
        <v>5.5657604216666643</v>
      </c>
      <c r="L264" s="17"/>
      <c r="M264" s="12">
        <v>233</v>
      </c>
      <c r="N264" s="33">
        <f t="shared" si="51"/>
        <v>0</v>
      </c>
      <c r="O264" s="33">
        <f t="shared" si="44"/>
        <v>0</v>
      </c>
      <c r="P264" s="33">
        <f t="shared" si="45"/>
        <v>0</v>
      </c>
      <c r="Q264" s="22">
        <f t="shared" si="46"/>
        <v>0.09</v>
      </c>
      <c r="R264" s="15">
        <f t="shared" si="47"/>
        <v>7.8284203424832111E-3</v>
      </c>
      <c r="S264" s="18">
        <f t="shared" si="48"/>
        <v>0</v>
      </c>
      <c r="T264" s="20">
        <f t="shared" si="49"/>
        <v>0</v>
      </c>
      <c r="U264" s="20">
        <f>SUM(T$32:T264)</f>
        <v>6.5050607633333311</v>
      </c>
    </row>
    <row r="265" spans="3:21" ht="15" thickBot="1">
      <c r="C265" s="12">
        <v>234</v>
      </c>
      <c r="D265" s="14">
        <f t="shared" si="50"/>
        <v>493661.96000000089</v>
      </c>
      <c r="E265" s="12">
        <f t="shared" si="39"/>
        <v>1645.54</v>
      </c>
      <c r="F265" s="14">
        <f t="shared" si="40"/>
        <v>3128.62</v>
      </c>
      <c r="G265" s="15">
        <v>0</v>
      </c>
      <c r="H265" s="15">
        <f t="shared" si="41"/>
        <v>0</v>
      </c>
      <c r="I265" s="19">
        <f t="shared" si="42"/>
        <v>0</v>
      </c>
      <c r="J265" s="20">
        <f t="shared" si="43"/>
        <v>6.1008089999999994E-2</v>
      </c>
      <c r="K265" s="20">
        <f>SUM(J$32:J265)</f>
        <v>5.6267685116666639</v>
      </c>
      <c r="L265" s="17"/>
      <c r="M265" s="12">
        <v>234</v>
      </c>
      <c r="N265" s="33">
        <f t="shared" si="51"/>
        <v>0</v>
      </c>
      <c r="O265" s="33">
        <f t="shared" si="44"/>
        <v>0</v>
      </c>
      <c r="P265" s="33">
        <f t="shared" si="45"/>
        <v>0</v>
      </c>
      <c r="Q265" s="22">
        <f t="shared" si="46"/>
        <v>0.09</v>
      </c>
      <c r="R265" s="15">
        <f t="shared" si="47"/>
        <v>7.8284203424832111E-3</v>
      </c>
      <c r="S265" s="18">
        <f t="shared" si="48"/>
        <v>0</v>
      </c>
      <c r="T265" s="20">
        <f t="shared" si="49"/>
        <v>0</v>
      </c>
      <c r="U265" s="20">
        <f>SUM(T$32:T265)</f>
        <v>6.5050607633333311</v>
      </c>
    </row>
    <row r="266" spans="3:21" ht="15" thickBot="1">
      <c r="C266" s="12">
        <v>235</v>
      </c>
      <c r="D266" s="14">
        <f t="shared" si="50"/>
        <v>490533.3400000009</v>
      </c>
      <c r="E266" s="12">
        <f t="shared" si="39"/>
        <v>1635.11</v>
      </c>
      <c r="F266" s="14">
        <f t="shared" si="40"/>
        <v>3139.05</v>
      </c>
      <c r="G266" s="15">
        <v>0</v>
      </c>
      <c r="H266" s="15">
        <f t="shared" si="41"/>
        <v>0</v>
      </c>
      <c r="I266" s="19">
        <f t="shared" si="42"/>
        <v>0</v>
      </c>
      <c r="J266" s="20">
        <f t="shared" si="43"/>
        <v>6.1473062500000002E-2</v>
      </c>
      <c r="K266" s="20">
        <f>SUM(J$32:J266)</f>
        <v>5.6882415741666641</v>
      </c>
      <c r="L266" s="17"/>
      <c r="M266" s="12">
        <v>235</v>
      </c>
      <c r="N266" s="33">
        <f t="shared" si="51"/>
        <v>0</v>
      </c>
      <c r="O266" s="33">
        <f t="shared" si="44"/>
        <v>0</v>
      </c>
      <c r="P266" s="33">
        <f t="shared" si="45"/>
        <v>0</v>
      </c>
      <c r="Q266" s="22">
        <f t="shared" si="46"/>
        <v>0.09</v>
      </c>
      <c r="R266" s="15">
        <f t="shared" si="47"/>
        <v>7.8284203424832111E-3</v>
      </c>
      <c r="S266" s="18">
        <f t="shared" si="48"/>
        <v>0</v>
      </c>
      <c r="T266" s="20">
        <f t="shared" si="49"/>
        <v>0</v>
      </c>
      <c r="U266" s="20">
        <f>SUM(T$32:T266)</f>
        <v>6.5050607633333311</v>
      </c>
    </row>
    <row r="267" spans="3:21" ht="15" thickBot="1">
      <c r="C267" s="12">
        <v>236</v>
      </c>
      <c r="D267" s="14">
        <f t="shared" si="50"/>
        <v>487394.29000000091</v>
      </c>
      <c r="E267" s="12">
        <f t="shared" si="39"/>
        <v>1624.65</v>
      </c>
      <c r="F267" s="14">
        <f t="shared" si="40"/>
        <v>3149.51</v>
      </c>
      <c r="G267" s="15">
        <v>0</v>
      </c>
      <c r="H267" s="15">
        <f t="shared" si="41"/>
        <v>0</v>
      </c>
      <c r="I267" s="19">
        <f t="shared" si="42"/>
        <v>0</v>
      </c>
      <c r="J267" s="20">
        <f t="shared" si="43"/>
        <v>6.1940363333333345E-2</v>
      </c>
      <c r="K267" s="20">
        <f>SUM(J$32:J267)</f>
        <v>5.7501819374999972</v>
      </c>
      <c r="L267" s="17"/>
      <c r="M267" s="12">
        <v>236</v>
      </c>
      <c r="N267" s="33">
        <f t="shared" si="51"/>
        <v>0</v>
      </c>
      <c r="O267" s="33">
        <f t="shared" si="44"/>
        <v>0</v>
      </c>
      <c r="P267" s="33">
        <f t="shared" si="45"/>
        <v>0</v>
      </c>
      <c r="Q267" s="22">
        <f t="shared" si="46"/>
        <v>0.09</v>
      </c>
      <c r="R267" s="15">
        <f t="shared" si="47"/>
        <v>7.8284203424832111E-3</v>
      </c>
      <c r="S267" s="18">
        <f t="shared" si="48"/>
        <v>0</v>
      </c>
      <c r="T267" s="20">
        <f t="shared" si="49"/>
        <v>0</v>
      </c>
      <c r="U267" s="20">
        <f>SUM(T$32:T267)</f>
        <v>6.5050607633333311</v>
      </c>
    </row>
    <row r="268" spans="3:21" ht="15" thickBot="1">
      <c r="C268" s="12">
        <v>237</v>
      </c>
      <c r="D268" s="14">
        <f t="shared" si="50"/>
        <v>484244.7800000009</v>
      </c>
      <c r="E268" s="12">
        <f t="shared" si="39"/>
        <v>1614.15</v>
      </c>
      <c r="F268" s="14">
        <f t="shared" si="40"/>
        <v>3160.01</v>
      </c>
      <c r="G268" s="15">
        <v>0</v>
      </c>
      <c r="H268" s="15">
        <f t="shared" si="41"/>
        <v>0</v>
      </c>
      <c r="I268" s="19">
        <f t="shared" si="42"/>
        <v>0</v>
      </c>
      <c r="J268" s="20">
        <f t="shared" si="43"/>
        <v>6.24101975E-2</v>
      </c>
      <c r="K268" s="20">
        <f>SUM(J$32:J268)</f>
        <v>5.8125921349999974</v>
      </c>
      <c r="L268" s="17"/>
      <c r="M268" s="12">
        <v>237</v>
      </c>
      <c r="N268" s="33">
        <f t="shared" si="51"/>
        <v>0</v>
      </c>
      <c r="O268" s="33">
        <f t="shared" si="44"/>
        <v>0</v>
      </c>
      <c r="P268" s="33">
        <f t="shared" si="45"/>
        <v>0</v>
      </c>
      <c r="Q268" s="22">
        <f t="shared" si="46"/>
        <v>0.09</v>
      </c>
      <c r="R268" s="15">
        <f t="shared" si="47"/>
        <v>7.8284203424832111E-3</v>
      </c>
      <c r="S268" s="18">
        <f t="shared" si="48"/>
        <v>0</v>
      </c>
      <c r="T268" s="20">
        <f t="shared" si="49"/>
        <v>0</v>
      </c>
      <c r="U268" s="20">
        <f>SUM(T$32:T268)</f>
        <v>6.5050607633333311</v>
      </c>
    </row>
    <row r="269" spans="3:21" ht="15" thickBot="1">
      <c r="C269" s="12">
        <v>238</v>
      </c>
      <c r="D269" s="14">
        <f t="shared" si="50"/>
        <v>481084.77000000089</v>
      </c>
      <c r="E269" s="12">
        <f t="shared" si="39"/>
        <v>1603.62</v>
      </c>
      <c r="F269" s="14">
        <f t="shared" si="40"/>
        <v>3170.54</v>
      </c>
      <c r="G269" s="15">
        <v>0</v>
      </c>
      <c r="H269" s="15">
        <f t="shared" si="41"/>
        <v>0</v>
      </c>
      <c r="I269" s="19">
        <f t="shared" si="42"/>
        <v>0</v>
      </c>
      <c r="J269" s="20">
        <f t="shared" si="43"/>
        <v>6.288237666666667E-2</v>
      </c>
      <c r="K269" s="20">
        <f>SUM(J$32:J269)</f>
        <v>5.8754745116666642</v>
      </c>
      <c r="L269" s="17"/>
      <c r="M269" s="12">
        <v>238</v>
      </c>
      <c r="N269" s="33">
        <f t="shared" si="51"/>
        <v>0</v>
      </c>
      <c r="O269" s="33">
        <f t="shared" si="44"/>
        <v>0</v>
      </c>
      <c r="P269" s="33">
        <f t="shared" si="45"/>
        <v>0</v>
      </c>
      <c r="Q269" s="22">
        <f t="shared" si="46"/>
        <v>0.09</v>
      </c>
      <c r="R269" s="15">
        <f t="shared" si="47"/>
        <v>7.8284203424832111E-3</v>
      </c>
      <c r="S269" s="18">
        <f t="shared" si="48"/>
        <v>0</v>
      </c>
      <c r="T269" s="20">
        <f t="shared" si="49"/>
        <v>0</v>
      </c>
      <c r="U269" s="20">
        <f>SUM(T$32:T269)</f>
        <v>6.5050607633333311</v>
      </c>
    </row>
    <row r="270" spans="3:21" ht="15" thickBot="1">
      <c r="C270" s="12">
        <v>239</v>
      </c>
      <c r="D270" s="14">
        <f t="shared" si="50"/>
        <v>477914.23000000091</v>
      </c>
      <c r="E270" s="12">
        <f t="shared" si="39"/>
        <v>1593.05</v>
      </c>
      <c r="F270" s="14">
        <f t="shared" si="40"/>
        <v>3181.11</v>
      </c>
      <c r="G270" s="15">
        <v>0</v>
      </c>
      <c r="H270" s="15">
        <f t="shared" si="41"/>
        <v>0</v>
      </c>
      <c r="I270" s="19">
        <f t="shared" si="42"/>
        <v>0</v>
      </c>
      <c r="J270" s="20">
        <f t="shared" si="43"/>
        <v>6.3357107500000009E-2</v>
      </c>
      <c r="K270" s="20">
        <f>SUM(J$32:J270)</f>
        <v>5.9388316191666641</v>
      </c>
      <c r="L270" s="17"/>
      <c r="M270" s="12">
        <v>239</v>
      </c>
      <c r="N270" s="33">
        <f t="shared" si="51"/>
        <v>0</v>
      </c>
      <c r="O270" s="33">
        <f t="shared" si="44"/>
        <v>0</v>
      </c>
      <c r="P270" s="33">
        <f t="shared" si="45"/>
        <v>0</v>
      </c>
      <c r="Q270" s="22">
        <f t="shared" si="46"/>
        <v>0.09</v>
      </c>
      <c r="R270" s="15">
        <f t="shared" si="47"/>
        <v>7.8284203424832111E-3</v>
      </c>
      <c r="S270" s="18">
        <f t="shared" si="48"/>
        <v>0</v>
      </c>
      <c r="T270" s="20">
        <f t="shared" si="49"/>
        <v>0</v>
      </c>
      <c r="U270" s="20">
        <f>SUM(T$32:T270)</f>
        <v>6.5050607633333311</v>
      </c>
    </row>
    <row r="271" spans="3:21" ht="15" thickBot="1">
      <c r="C271" s="12">
        <v>240</v>
      </c>
      <c r="D271" s="14">
        <f t="shared" si="50"/>
        <v>474733.12000000093</v>
      </c>
      <c r="E271" s="12">
        <f t="shared" si="39"/>
        <v>1582.44</v>
      </c>
      <c r="F271" s="14">
        <f t="shared" si="40"/>
        <v>3191.72</v>
      </c>
      <c r="G271" s="15">
        <v>0</v>
      </c>
      <c r="H271" s="15">
        <f t="shared" si="41"/>
        <v>0</v>
      </c>
      <c r="I271" s="19">
        <f t="shared" si="42"/>
        <v>0</v>
      </c>
      <c r="J271" s="20">
        <f t="shared" si="43"/>
        <v>6.3834399999999999E-2</v>
      </c>
      <c r="K271" s="20">
        <f>SUM(J$32:J271)</f>
        <v>6.0026660191666643</v>
      </c>
      <c r="L271" s="17"/>
      <c r="M271" s="12">
        <v>240</v>
      </c>
      <c r="N271" s="33">
        <f t="shared" si="51"/>
        <v>0</v>
      </c>
      <c r="O271" s="33">
        <f t="shared" si="44"/>
        <v>0</v>
      </c>
      <c r="P271" s="33">
        <f t="shared" si="45"/>
        <v>0</v>
      </c>
      <c r="Q271" s="22">
        <f t="shared" si="46"/>
        <v>0.09</v>
      </c>
      <c r="R271" s="15">
        <f t="shared" si="47"/>
        <v>7.8284203424832111E-3</v>
      </c>
      <c r="S271" s="18">
        <f t="shared" si="48"/>
        <v>0</v>
      </c>
      <c r="T271" s="20">
        <f t="shared" si="49"/>
        <v>0</v>
      </c>
      <c r="U271" s="20">
        <f>SUM(T$32:T271)</f>
        <v>6.5050607633333311</v>
      </c>
    </row>
    <row r="272" spans="3:21" ht="15" thickBot="1">
      <c r="C272" s="12">
        <v>241</v>
      </c>
      <c r="D272" s="14">
        <f t="shared" si="50"/>
        <v>471541.40000000095</v>
      </c>
      <c r="E272" s="12">
        <f t="shared" si="39"/>
        <v>1571.8</v>
      </c>
      <c r="F272" s="14">
        <f t="shared" si="40"/>
        <v>3202.36</v>
      </c>
      <c r="G272" s="15">
        <v>0</v>
      </c>
      <c r="H272" s="15">
        <f t="shared" si="41"/>
        <v>0</v>
      </c>
      <c r="I272" s="19">
        <f t="shared" si="42"/>
        <v>0</v>
      </c>
      <c r="J272" s="20">
        <f t="shared" si="43"/>
        <v>6.4314063333333338E-2</v>
      </c>
      <c r="K272" s="20">
        <f>SUM(J$32:J272)</f>
        <v>6.066980082499998</v>
      </c>
      <c r="L272" s="17"/>
      <c r="M272" s="12">
        <v>241</v>
      </c>
      <c r="N272" s="33">
        <f t="shared" si="51"/>
        <v>0</v>
      </c>
      <c r="O272" s="33">
        <f t="shared" si="44"/>
        <v>0</v>
      </c>
      <c r="P272" s="33">
        <f t="shared" si="45"/>
        <v>0</v>
      </c>
      <c r="Q272" s="22">
        <f t="shared" si="46"/>
        <v>0.09</v>
      </c>
      <c r="R272" s="15">
        <f t="shared" si="47"/>
        <v>7.8284203424832111E-3</v>
      </c>
      <c r="S272" s="18">
        <f t="shared" si="48"/>
        <v>0</v>
      </c>
      <c r="T272" s="20">
        <f t="shared" si="49"/>
        <v>0</v>
      </c>
      <c r="U272" s="20">
        <f>SUM(T$32:T272)</f>
        <v>6.5050607633333311</v>
      </c>
    </row>
    <row r="273" spans="3:21" ht="15" thickBot="1">
      <c r="C273" s="12">
        <v>242</v>
      </c>
      <c r="D273" s="14">
        <f t="shared" si="50"/>
        <v>468339.04000000097</v>
      </c>
      <c r="E273" s="12">
        <f t="shared" si="39"/>
        <v>1561.13</v>
      </c>
      <c r="F273" s="14">
        <f t="shared" si="40"/>
        <v>3213.03</v>
      </c>
      <c r="G273" s="15">
        <v>0</v>
      </c>
      <c r="H273" s="15">
        <f t="shared" si="41"/>
        <v>0</v>
      </c>
      <c r="I273" s="19">
        <f t="shared" si="42"/>
        <v>0</v>
      </c>
      <c r="J273" s="20">
        <f t="shared" si="43"/>
        <v>6.4796105000000007E-2</v>
      </c>
      <c r="K273" s="20">
        <f>SUM(J$32:J273)</f>
        <v>6.1317761874999981</v>
      </c>
      <c r="L273" s="17"/>
      <c r="M273" s="12">
        <v>242</v>
      </c>
      <c r="N273" s="33">
        <f t="shared" si="51"/>
        <v>0</v>
      </c>
      <c r="O273" s="33">
        <f t="shared" si="44"/>
        <v>0</v>
      </c>
      <c r="P273" s="33">
        <f t="shared" si="45"/>
        <v>0</v>
      </c>
      <c r="Q273" s="22">
        <f t="shared" si="46"/>
        <v>0.09</v>
      </c>
      <c r="R273" s="15">
        <f t="shared" si="47"/>
        <v>7.8284203424832111E-3</v>
      </c>
      <c r="S273" s="18">
        <f t="shared" si="48"/>
        <v>0</v>
      </c>
      <c r="T273" s="20">
        <f t="shared" si="49"/>
        <v>0</v>
      </c>
      <c r="U273" s="20">
        <f>SUM(T$32:T273)</f>
        <v>6.5050607633333311</v>
      </c>
    </row>
    <row r="274" spans="3:21" ht="15" thickBot="1">
      <c r="C274" s="12">
        <v>243</v>
      </c>
      <c r="D274" s="14">
        <f t="shared" si="50"/>
        <v>465126.01000000094</v>
      </c>
      <c r="E274" s="12">
        <f t="shared" si="39"/>
        <v>1550.42</v>
      </c>
      <c r="F274" s="14">
        <f t="shared" si="40"/>
        <v>3223.74</v>
      </c>
      <c r="G274" s="15">
        <v>0</v>
      </c>
      <c r="H274" s="15">
        <f t="shared" si="41"/>
        <v>0</v>
      </c>
      <c r="I274" s="19">
        <f t="shared" si="42"/>
        <v>0</v>
      </c>
      <c r="J274" s="20">
        <f t="shared" si="43"/>
        <v>6.5280734999999993E-2</v>
      </c>
      <c r="K274" s="20">
        <f>SUM(J$32:J274)</f>
        <v>6.1970569224999981</v>
      </c>
      <c r="L274" s="17"/>
      <c r="M274" s="12">
        <v>243</v>
      </c>
      <c r="N274" s="33">
        <f t="shared" si="51"/>
        <v>0</v>
      </c>
      <c r="O274" s="33">
        <f t="shared" si="44"/>
        <v>0</v>
      </c>
      <c r="P274" s="33">
        <f t="shared" si="45"/>
        <v>0</v>
      </c>
      <c r="Q274" s="22">
        <f t="shared" si="46"/>
        <v>0.09</v>
      </c>
      <c r="R274" s="15">
        <f t="shared" si="47"/>
        <v>7.8284203424832111E-3</v>
      </c>
      <c r="S274" s="18">
        <f t="shared" si="48"/>
        <v>0</v>
      </c>
      <c r="T274" s="20">
        <f t="shared" si="49"/>
        <v>0</v>
      </c>
      <c r="U274" s="20">
        <f>SUM(T$32:T274)</f>
        <v>6.5050607633333311</v>
      </c>
    </row>
    <row r="275" spans="3:21" ht="15" thickBot="1">
      <c r="C275" s="12">
        <v>244</v>
      </c>
      <c r="D275" s="14">
        <f t="shared" si="50"/>
        <v>461902.27000000095</v>
      </c>
      <c r="E275" s="12">
        <f t="shared" si="39"/>
        <v>1539.67</v>
      </c>
      <c r="F275" s="14">
        <f t="shared" si="40"/>
        <v>3234.49</v>
      </c>
      <c r="G275" s="15">
        <v>0</v>
      </c>
      <c r="H275" s="15">
        <f t="shared" si="41"/>
        <v>0</v>
      </c>
      <c r="I275" s="19">
        <f t="shared" si="42"/>
        <v>0</v>
      </c>
      <c r="J275" s="20">
        <f t="shared" si="43"/>
        <v>6.5767963333333332E-2</v>
      </c>
      <c r="K275" s="20">
        <f>SUM(J$32:J275)</f>
        <v>6.2628248858333313</v>
      </c>
      <c r="L275" s="17"/>
      <c r="M275" s="12">
        <v>244</v>
      </c>
      <c r="N275" s="33">
        <f t="shared" si="51"/>
        <v>0</v>
      </c>
      <c r="O275" s="33">
        <f t="shared" si="44"/>
        <v>0</v>
      </c>
      <c r="P275" s="33">
        <f t="shared" si="45"/>
        <v>0</v>
      </c>
      <c r="Q275" s="22">
        <f t="shared" si="46"/>
        <v>0.09</v>
      </c>
      <c r="R275" s="15">
        <f t="shared" si="47"/>
        <v>7.8284203424832111E-3</v>
      </c>
      <c r="S275" s="18">
        <f t="shared" si="48"/>
        <v>0</v>
      </c>
      <c r="T275" s="20">
        <f t="shared" si="49"/>
        <v>0</v>
      </c>
      <c r="U275" s="20">
        <f>SUM(T$32:T275)</f>
        <v>6.5050607633333311</v>
      </c>
    </row>
    <row r="276" spans="3:21" ht="15" thickBot="1">
      <c r="C276" s="12">
        <v>245</v>
      </c>
      <c r="D276" s="14">
        <f t="shared" si="50"/>
        <v>458667.78000000096</v>
      </c>
      <c r="E276" s="12">
        <f t="shared" si="39"/>
        <v>1528.89</v>
      </c>
      <c r="F276" s="14">
        <f t="shared" si="40"/>
        <v>3245.27</v>
      </c>
      <c r="G276" s="15">
        <v>0</v>
      </c>
      <c r="H276" s="15">
        <f t="shared" si="41"/>
        <v>0</v>
      </c>
      <c r="I276" s="19">
        <f t="shared" si="42"/>
        <v>0</v>
      </c>
      <c r="J276" s="20">
        <f t="shared" si="43"/>
        <v>6.6257595833333335E-2</v>
      </c>
      <c r="K276" s="20">
        <f>SUM(J$32:J276)</f>
        <v>6.3290824816666644</v>
      </c>
      <c r="L276" s="17"/>
      <c r="M276" s="12">
        <v>245</v>
      </c>
      <c r="N276" s="33">
        <f t="shared" si="51"/>
        <v>0</v>
      </c>
      <c r="O276" s="33">
        <f t="shared" si="44"/>
        <v>0</v>
      </c>
      <c r="P276" s="33">
        <f t="shared" si="45"/>
        <v>0</v>
      </c>
      <c r="Q276" s="22">
        <f t="shared" si="46"/>
        <v>0.09</v>
      </c>
      <c r="R276" s="15">
        <f t="shared" si="47"/>
        <v>7.8284203424832111E-3</v>
      </c>
      <c r="S276" s="18">
        <f t="shared" si="48"/>
        <v>0</v>
      </c>
      <c r="T276" s="20">
        <f t="shared" si="49"/>
        <v>0</v>
      </c>
      <c r="U276" s="20">
        <f>SUM(T$32:T276)</f>
        <v>6.5050607633333311</v>
      </c>
    </row>
    <row r="277" spans="3:21" ht="15" thickBot="1">
      <c r="C277" s="12">
        <v>246</v>
      </c>
      <c r="D277" s="14">
        <f t="shared" si="50"/>
        <v>455422.51000000094</v>
      </c>
      <c r="E277" s="12">
        <f t="shared" si="39"/>
        <v>1518.08</v>
      </c>
      <c r="F277" s="14">
        <f t="shared" si="40"/>
        <v>3256.08</v>
      </c>
      <c r="G277" s="15">
        <v>0</v>
      </c>
      <c r="H277" s="15">
        <f t="shared" si="41"/>
        <v>0</v>
      </c>
      <c r="I277" s="19">
        <f t="shared" si="42"/>
        <v>0</v>
      </c>
      <c r="J277" s="20">
        <f t="shared" si="43"/>
        <v>6.6749639999999999E-2</v>
      </c>
      <c r="K277" s="20">
        <f>SUM(J$32:J277)</f>
        <v>6.3958321216666647</v>
      </c>
      <c r="L277" s="17"/>
      <c r="M277" s="12">
        <v>246</v>
      </c>
      <c r="N277" s="33">
        <f t="shared" si="51"/>
        <v>0</v>
      </c>
      <c r="O277" s="33">
        <f t="shared" si="44"/>
        <v>0</v>
      </c>
      <c r="P277" s="33">
        <f t="shared" si="45"/>
        <v>0</v>
      </c>
      <c r="Q277" s="22">
        <f t="shared" si="46"/>
        <v>0.09</v>
      </c>
      <c r="R277" s="15">
        <f t="shared" si="47"/>
        <v>7.8284203424832111E-3</v>
      </c>
      <c r="S277" s="18">
        <f t="shared" si="48"/>
        <v>0</v>
      </c>
      <c r="T277" s="20">
        <f t="shared" si="49"/>
        <v>0</v>
      </c>
      <c r="U277" s="20">
        <f>SUM(T$32:T277)</f>
        <v>6.5050607633333311</v>
      </c>
    </row>
    <row r="278" spans="3:21" ht="15" thickBot="1">
      <c r="C278" s="12">
        <v>247</v>
      </c>
      <c r="D278" s="14">
        <f t="shared" si="50"/>
        <v>452166.43000000092</v>
      </c>
      <c r="E278" s="12">
        <f t="shared" si="39"/>
        <v>1507.22</v>
      </c>
      <c r="F278" s="14">
        <f t="shared" si="40"/>
        <v>3266.94</v>
      </c>
      <c r="G278" s="15">
        <v>0</v>
      </c>
      <c r="H278" s="15">
        <f t="shared" si="41"/>
        <v>0</v>
      </c>
      <c r="I278" s="19">
        <f t="shared" si="42"/>
        <v>0</v>
      </c>
      <c r="J278" s="20">
        <f t="shared" si="43"/>
        <v>6.7244515000000005E-2</v>
      </c>
      <c r="K278" s="20">
        <f>SUM(J$32:J278)</f>
        <v>6.4630766366666643</v>
      </c>
      <c r="L278" s="17"/>
      <c r="M278" s="12">
        <v>247</v>
      </c>
      <c r="N278" s="33">
        <f t="shared" si="51"/>
        <v>0</v>
      </c>
      <c r="O278" s="33">
        <f t="shared" si="44"/>
        <v>0</v>
      </c>
      <c r="P278" s="33">
        <f t="shared" si="45"/>
        <v>0</v>
      </c>
      <c r="Q278" s="22">
        <f t="shared" si="46"/>
        <v>0.09</v>
      </c>
      <c r="R278" s="15">
        <f t="shared" si="47"/>
        <v>7.8284203424832111E-3</v>
      </c>
      <c r="S278" s="18">
        <f t="shared" si="48"/>
        <v>0</v>
      </c>
      <c r="T278" s="20">
        <f t="shared" si="49"/>
        <v>0</v>
      </c>
      <c r="U278" s="20">
        <f>SUM(T$32:T278)</f>
        <v>6.5050607633333311</v>
      </c>
    </row>
    <row r="279" spans="3:21" ht="15" thickBot="1">
      <c r="C279" s="12">
        <v>248</v>
      </c>
      <c r="D279" s="14">
        <f t="shared" si="50"/>
        <v>448899.49000000092</v>
      </c>
      <c r="E279" s="12">
        <f t="shared" si="39"/>
        <v>1496.33</v>
      </c>
      <c r="F279" s="14">
        <f t="shared" si="40"/>
        <v>3277.83</v>
      </c>
      <c r="G279" s="15">
        <v>0</v>
      </c>
      <c r="H279" s="15">
        <f t="shared" si="41"/>
        <v>0</v>
      </c>
      <c r="I279" s="19">
        <f t="shared" si="42"/>
        <v>0</v>
      </c>
      <c r="J279" s="20">
        <f t="shared" si="43"/>
        <v>6.7741819999999994E-2</v>
      </c>
      <c r="K279" s="20">
        <f>SUM(J$32:J279)</f>
        <v>6.5308184566666645</v>
      </c>
      <c r="L279" s="17"/>
      <c r="M279" s="12">
        <v>248</v>
      </c>
      <c r="N279" s="33">
        <f t="shared" si="51"/>
        <v>0</v>
      </c>
      <c r="O279" s="33">
        <f t="shared" si="44"/>
        <v>0</v>
      </c>
      <c r="P279" s="33">
        <f t="shared" si="45"/>
        <v>0</v>
      </c>
      <c r="Q279" s="22">
        <f t="shared" si="46"/>
        <v>0.09</v>
      </c>
      <c r="R279" s="15">
        <f t="shared" si="47"/>
        <v>7.8284203424832111E-3</v>
      </c>
      <c r="S279" s="18">
        <f t="shared" si="48"/>
        <v>0</v>
      </c>
      <c r="T279" s="20">
        <f t="shared" si="49"/>
        <v>0</v>
      </c>
      <c r="U279" s="20">
        <f>SUM(T$32:T279)</f>
        <v>6.5050607633333311</v>
      </c>
    </row>
    <row r="280" spans="3:21" ht="15" thickBot="1">
      <c r="C280" s="12">
        <v>249</v>
      </c>
      <c r="D280" s="14">
        <f t="shared" si="50"/>
        <v>445621.66000000091</v>
      </c>
      <c r="E280" s="12">
        <f t="shared" si="39"/>
        <v>1485.41</v>
      </c>
      <c r="F280" s="14">
        <f t="shared" si="40"/>
        <v>3288.75</v>
      </c>
      <c r="G280" s="15">
        <v>0</v>
      </c>
      <c r="H280" s="15">
        <f t="shared" si="41"/>
        <v>0</v>
      </c>
      <c r="I280" s="19">
        <f t="shared" si="42"/>
        <v>0</v>
      </c>
      <c r="J280" s="20">
        <f t="shared" si="43"/>
        <v>6.8241562500000005E-2</v>
      </c>
      <c r="K280" s="20">
        <f>SUM(J$32:J280)</f>
        <v>6.5990600191666644</v>
      </c>
      <c r="L280" s="17"/>
      <c r="M280" s="12">
        <v>249</v>
      </c>
      <c r="N280" s="33">
        <f t="shared" si="51"/>
        <v>0</v>
      </c>
      <c r="O280" s="33">
        <f t="shared" si="44"/>
        <v>0</v>
      </c>
      <c r="P280" s="33">
        <f t="shared" si="45"/>
        <v>0</v>
      </c>
      <c r="Q280" s="22">
        <f t="shared" si="46"/>
        <v>0.09</v>
      </c>
      <c r="R280" s="15">
        <f t="shared" si="47"/>
        <v>7.8284203424832111E-3</v>
      </c>
      <c r="S280" s="18">
        <f t="shared" si="48"/>
        <v>0</v>
      </c>
      <c r="T280" s="20">
        <f t="shared" si="49"/>
        <v>0</v>
      </c>
      <c r="U280" s="20">
        <f>SUM(T$32:T280)</f>
        <v>6.5050607633333311</v>
      </c>
    </row>
    <row r="281" spans="3:21" ht="15" thickBot="1">
      <c r="C281" s="12">
        <v>250</v>
      </c>
      <c r="D281" s="14">
        <f t="shared" si="50"/>
        <v>442332.91000000091</v>
      </c>
      <c r="E281" s="12">
        <f t="shared" si="39"/>
        <v>1474.44</v>
      </c>
      <c r="F281" s="14">
        <f t="shared" si="40"/>
        <v>3299.72</v>
      </c>
      <c r="G281" s="15">
        <v>0</v>
      </c>
      <c r="H281" s="15">
        <f t="shared" si="41"/>
        <v>0</v>
      </c>
      <c r="I281" s="19">
        <f t="shared" si="42"/>
        <v>0</v>
      </c>
      <c r="J281" s="20">
        <f t="shared" si="43"/>
        <v>6.8744166666666662E-2</v>
      </c>
      <c r="K281" s="20">
        <f>SUM(J$32:J281)</f>
        <v>6.6678041858333312</v>
      </c>
      <c r="L281" s="17"/>
      <c r="M281" s="12">
        <v>250</v>
      </c>
      <c r="N281" s="33">
        <f t="shared" si="51"/>
        <v>0</v>
      </c>
      <c r="O281" s="33">
        <f t="shared" si="44"/>
        <v>0</v>
      </c>
      <c r="P281" s="33">
        <f t="shared" si="45"/>
        <v>0</v>
      </c>
      <c r="Q281" s="22">
        <f t="shared" si="46"/>
        <v>0.09</v>
      </c>
      <c r="R281" s="15">
        <f t="shared" si="47"/>
        <v>7.8284203424832111E-3</v>
      </c>
      <c r="S281" s="18">
        <f t="shared" si="48"/>
        <v>0</v>
      </c>
      <c r="T281" s="20">
        <f t="shared" si="49"/>
        <v>0</v>
      </c>
      <c r="U281" s="20">
        <f>SUM(T$32:T281)</f>
        <v>6.5050607633333311</v>
      </c>
    </row>
    <row r="282" spans="3:21" ht="15" thickBot="1">
      <c r="C282" s="12">
        <v>251</v>
      </c>
      <c r="D282" s="14">
        <f t="shared" si="50"/>
        <v>439033.19000000093</v>
      </c>
      <c r="E282" s="12">
        <f t="shared" si="39"/>
        <v>1463.44</v>
      </c>
      <c r="F282" s="14">
        <f t="shared" si="40"/>
        <v>3310.72</v>
      </c>
      <c r="G282" s="15">
        <v>0</v>
      </c>
      <c r="H282" s="15">
        <f t="shared" si="41"/>
        <v>0</v>
      </c>
      <c r="I282" s="19">
        <f t="shared" si="42"/>
        <v>0</v>
      </c>
      <c r="J282" s="20">
        <f t="shared" si="43"/>
        <v>6.9249226666666663E-2</v>
      </c>
      <c r="K282" s="20">
        <f>SUM(J$32:J282)</f>
        <v>6.7370534124999981</v>
      </c>
      <c r="L282" s="17"/>
      <c r="M282" s="12">
        <v>251</v>
      </c>
      <c r="N282" s="33">
        <f t="shared" si="51"/>
        <v>0</v>
      </c>
      <c r="O282" s="33">
        <f t="shared" si="44"/>
        <v>0</v>
      </c>
      <c r="P282" s="33">
        <f t="shared" si="45"/>
        <v>0</v>
      </c>
      <c r="Q282" s="22">
        <f t="shared" si="46"/>
        <v>0.09</v>
      </c>
      <c r="R282" s="15">
        <f t="shared" si="47"/>
        <v>7.8284203424832111E-3</v>
      </c>
      <c r="S282" s="18">
        <f t="shared" si="48"/>
        <v>0</v>
      </c>
      <c r="T282" s="20">
        <f t="shared" si="49"/>
        <v>0</v>
      </c>
      <c r="U282" s="20">
        <f>SUM(T$32:T282)</f>
        <v>6.5050607633333311</v>
      </c>
    </row>
    <row r="283" spans="3:21" ht="15" thickBot="1">
      <c r="C283" s="12">
        <v>252</v>
      </c>
      <c r="D283" s="14">
        <f t="shared" si="50"/>
        <v>435722.47000000096</v>
      </c>
      <c r="E283" s="12">
        <f t="shared" si="39"/>
        <v>1452.41</v>
      </c>
      <c r="F283" s="14">
        <f t="shared" si="40"/>
        <v>3321.75</v>
      </c>
      <c r="G283" s="15">
        <v>0</v>
      </c>
      <c r="H283" s="15">
        <f t="shared" si="41"/>
        <v>0</v>
      </c>
      <c r="I283" s="19">
        <f t="shared" si="42"/>
        <v>0</v>
      </c>
      <c r="J283" s="20">
        <f t="shared" si="43"/>
        <v>6.9756750000000006E-2</v>
      </c>
      <c r="K283" s="20">
        <f>SUM(J$32:J283)</f>
        <v>6.8068101624999979</v>
      </c>
      <c r="L283" s="17"/>
      <c r="M283" s="12">
        <v>252</v>
      </c>
      <c r="N283" s="33">
        <f t="shared" si="51"/>
        <v>0</v>
      </c>
      <c r="O283" s="33">
        <f t="shared" si="44"/>
        <v>0</v>
      </c>
      <c r="P283" s="33">
        <f t="shared" si="45"/>
        <v>0</v>
      </c>
      <c r="Q283" s="22">
        <f t="shared" si="46"/>
        <v>0.09</v>
      </c>
      <c r="R283" s="15">
        <f t="shared" si="47"/>
        <v>7.8284203424832111E-3</v>
      </c>
      <c r="S283" s="18">
        <f t="shared" si="48"/>
        <v>0</v>
      </c>
      <c r="T283" s="20">
        <f t="shared" si="49"/>
        <v>0</v>
      </c>
      <c r="U283" s="20">
        <f>SUM(T$32:T283)</f>
        <v>6.5050607633333311</v>
      </c>
    </row>
    <row r="284" spans="3:21" ht="15" thickBot="1">
      <c r="C284" s="12">
        <v>253</v>
      </c>
      <c r="D284" s="14">
        <f t="shared" si="50"/>
        <v>432400.72000000096</v>
      </c>
      <c r="E284" s="12">
        <f t="shared" si="39"/>
        <v>1441.34</v>
      </c>
      <c r="F284" s="14">
        <f t="shared" si="40"/>
        <v>3332.82</v>
      </c>
      <c r="G284" s="15">
        <v>0</v>
      </c>
      <c r="H284" s="15">
        <f t="shared" si="41"/>
        <v>0</v>
      </c>
      <c r="I284" s="19">
        <f t="shared" si="42"/>
        <v>0</v>
      </c>
      <c r="J284" s="20">
        <f t="shared" si="43"/>
        <v>7.0266955000000006E-2</v>
      </c>
      <c r="K284" s="20">
        <f>SUM(J$32:J284)</f>
        <v>6.8770771174999981</v>
      </c>
      <c r="L284" s="17"/>
      <c r="M284" s="12">
        <v>253</v>
      </c>
      <c r="N284" s="33">
        <f t="shared" si="51"/>
        <v>0</v>
      </c>
      <c r="O284" s="33">
        <f t="shared" si="44"/>
        <v>0</v>
      </c>
      <c r="P284" s="33">
        <f t="shared" si="45"/>
        <v>0</v>
      </c>
      <c r="Q284" s="22">
        <f t="shared" si="46"/>
        <v>0.09</v>
      </c>
      <c r="R284" s="15">
        <f t="shared" si="47"/>
        <v>7.8284203424832111E-3</v>
      </c>
      <c r="S284" s="18">
        <f t="shared" si="48"/>
        <v>0</v>
      </c>
      <c r="T284" s="20">
        <f t="shared" si="49"/>
        <v>0</v>
      </c>
      <c r="U284" s="20">
        <f>SUM(T$32:T284)</f>
        <v>6.5050607633333311</v>
      </c>
    </row>
    <row r="285" spans="3:21" ht="15" thickBot="1">
      <c r="C285" s="12">
        <v>254</v>
      </c>
      <c r="D285" s="14">
        <f t="shared" si="50"/>
        <v>429067.90000000095</v>
      </c>
      <c r="E285" s="12">
        <f t="shared" si="39"/>
        <v>1430.23</v>
      </c>
      <c r="F285" s="14">
        <f t="shared" si="40"/>
        <v>3343.93</v>
      </c>
      <c r="G285" s="15">
        <v>0</v>
      </c>
      <c r="H285" s="15">
        <f t="shared" si="41"/>
        <v>0</v>
      </c>
      <c r="I285" s="19">
        <f t="shared" si="42"/>
        <v>0</v>
      </c>
      <c r="J285" s="20">
        <f t="shared" si="43"/>
        <v>7.0779851666666671E-2</v>
      </c>
      <c r="K285" s="20">
        <f>SUM(J$32:J285)</f>
        <v>6.947856969166665</v>
      </c>
      <c r="L285" s="17"/>
      <c r="M285" s="12">
        <v>254</v>
      </c>
      <c r="N285" s="33">
        <f t="shared" si="51"/>
        <v>0</v>
      </c>
      <c r="O285" s="33">
        <f t="shared" si="44"/>
        <v>0</v>
      </c>
      <c r="P285" s="33">
        <f t="shared" si="45"/>
        <v>0</v>
      </c>
      <c r="Q285" s="22">
        <f t="shared" si="46"/>
        <v>0.09</v>
      </c>
      <c r="R285" s="15">
        <f t="shared" si="47"/>
        <v>7.8284203424832111E-3</v>
      </c>
      <c r="S285" s="18">
        <f t="shared" si="48"/>
        <v>0</v>
      </c>
      <c r="T285" s="20">
        <f t="shared" si="49"/>
        <v>0</v>
      </c>
      <c r="U285" s="20">
        <f>SUM(T$32:T285)</f>
        <v>6.5050607633333311</v>
      </c>
    </row>
    <row r="286" spans="3:21" ht="15" thickBot="1">
      <c r="C286" s="12">
        <v>255</v>
      </c>
      <c r="D286" s="14">
        <f t="shared" si="50"/>
        <v>425723.97000000096</v>
      </c>
      <c r="E286" s="12">
        <f t="shared" si="39"/>
        <v>1419.08</v>
      </c>
      <c r="F286" s="14">
        <f t="shared" si="40"/>
        <v>3355.08</v>
      </c>
      <c r="G286" s="15">
        <v>0</v>
      </c>
      <c r="H286" s="15">
        <f t="shared" si="41"/>
        <v>0</v>
      </c>
      <c r="I286" s="19">
        <f t="shared" si="42"/>
        <v>0</v>
      </c>
      <c r="J286" s="20">
        <f t="shared" si="43"/>
        <v>7.1295449999999996E-2</v>
      </c>
      <c r="K286" s="20">
        <f>SUM(J$32:J286)</f>
        <v>7.019152419166665</v>
      </c>
      <c r="L286" s="17"/>
      <c r="M286" s="12">
        <v>255</v>
      </c>
      <c r="N286" s="33">
        <f t="shared" si="51"/>
        <v>0</v>
      </c>
      <c r="O286" s="33">
        <f t="shared" si="44"/>
        <v>0</v>
      </c>
      <c r="P286" s="33">
        <f t="shared" si="45"/>
        <v>0</v>
      </c>
      <c r="Q286" s="22">
        <f t="shared" si="46"/>
        <v>0.09</v>
      </c>
      <c r="R286" s="15">
        <f t="shared" si="47"/>
        <v>7.8284203424832111E-3</v>
      </c>
      <c r="S286" s="18">
        <f t="shared" si="48"/>
        <v>0</v>
      </c>
      <c r="T286" s="20">
        <f t="shared" si="49"/>
        <v>0</v>
      </c>
      <c r="U286" s="20">
        <f>SUM(T$32:T286)</f>
        <v>6.5050607633333311</v>
      </c>
    </row>
    <row r="287" spans="3:21" ht="15" thickBot="1">
      <c r="C287" s="12">
        <v>256</v>
      </c>
      <c r="D287" s="14">
        <f t="shared" si="50"/>
        <v>422368.89000000095</v>
      </c>
      <c r="E287" s="12">
        <f t="shared" si="39"/>
        <v>1407.9</v>
      </c>
      <c r="F287" s="14">
        <f t="shared" si="40"/>
        <v>3366.26</v>
      </c>
      <c r="G287" s="15">
        <v>0</v>
      </c>
      <c r="H287" s="15">
        <f t="shared" si="41"/>
        <v>0</v>
      </c>
      <c r="I287" s="19">
        <f t="shared" si="42"/>
        <v>0</v>
      </c>
      <c r="J287" s="20">
        <f t="shared" si="43"/>
        <v>7.1813546666666672E-2</v>
      </c>
      <c r="K287" s="20">
        <f>SUM(J$32:J287)</f>
        <v>7.0909659658333313</v>
      </c>
      <c r="L287" s="17"/>
      <c r="M287" s="12">
        <v>256</v>
      </c>
      <c r="N287" s="33">
        <f t="shared" si="51"/>
        <v>0</v>
      </c>
      <c r="O287" s="33">
        <f t="shared" si="44"/>
        <v>0</v>
      </c>
      <c r="P287" s="33">
        <f t="shared" si="45"/>
        <v>0</v>
      </c>
      <c r="Q287" s="22">
        <f t="shared" si="46"/>
        <v>0.09</v>
      </c>
      <c r="R287" s="15">
        <f t="shared" si="47"/>
        <v>7.8284203424832111E-3</v>
      </c>
      <c r="S287" s="18">
        <f t="shared" si="48"/>
        <v>0</v>
      </c>
      <c r="T287" s="20">
        <f t="shared" si="49"/>
        <v>0</v>
      </c>
      <c r="U287" s="20">
        <f>SUM(T$32:T287)</f>
        <v>6.5050607633333311</v>
      </c>
    </row>
    <row r="288" spans="3:21" ht="15" thickBot="1">
      <c r="C288" s="12">
        <v>257</v>
      </c>
      <c r="D288" s="14">
        <f t="shared" si="50"/>
        <v>419002.63000000094</v>
      </c>
      <c r="E288" s="12">
        <f t="shared" si="39"/>
        <v>1396.68</v>
      </c>
      <c r="F288" s="14">
        <f t="shared" si="40"/>
        <v>3377.48</v>
      </c>
      <c r="G288" s="15">
        <v>0</v>
      </c>
      <c r="H288" s="15">
        <f t="shared" si="41"/>
        <v>0</v>
      </c>
      <c r="I288" s="19">
        <f t="shared" si="42"/>
        <v>0</v>
      </c>
      <c r="J288" s="20">
        <f t="shared" si="43"/>
        <v>7.2334363333333332E-2</v>
      </c>
      <c r="K288" s="20">
        <f>SUM(J$32:J288)</f>
        <v>7.163300329166665</v>
      </c>
      <c r="L288" s="17"/>
      <c r="M288" s="12">
        <v>257</v>
      </c>
      <c r="N288" s="33">
        <f t="shared" si="51"/>
        <v>0</v>
      </c>
      <c r="O288" s="33">
        <f t="shared" si="44"/>
        <v>0</v>
      </c>
      <c r="P288" s="33">
        <f t="shared" si="45"/>
        <v>0</v>
      </c>
      <c r="Q288" s="22">
        <f t="shared" si="46"/>
        <v>0.09</v>
      </c>
      <c r="R288" s="15">
        <f t="shared" si="47"/>
        <v>7.8284203424832111E-3</v>
      </c>
      <c r="S288" s="18">
        <f t="shared" si="48"/>
        <v>0</v>
      </c>
      <c r="T288" s="20">
        <f t="shared" si="49"/>
        <v>0</v>
      </c>
      <c r="U288" s="20">
        <f>SUM(T$32:T288)</f>
        <v>6.5050607633333311</v>
      </c>
    </row>
    <row r="289" spans="3:21" ht="15" thickBot="1">
      <c r="C289" s="12">
        <v>258</v>
      </c>
      <c r="D289" s="14">
        <f t="shared" si="50"/>
        <v>415625.15000000095</v>
      </c>
      <c r="E289" s="12">
        <f t="shared" ref="E289:E352" si="52">ROUND(D289*(1+($E$9/12))-D289,2)</f>
        <v>1385.42</v>
      </c>
      <c r="F289" s="14">
        <f t="shared" ref="F289:F352" si="53">ROUND(MIN(D289+E289,$E$10-E289),2)</f>
        <v>3388.74</v>
      </c>
      <c r="G289" s="15">
        <v>0</v>
      </c>
      <c r="H289" s="15">
        <f t="shared" ref="H289:H352" si="54">1-(1-G289)^(1/12)</f>
        <v>0</v>
      </c>
      <c r="I289" s="19">
        <f t="shared" ref="I289:I352" si="55">ROUND((D289-F289)*H289,2)</f>
        <v>0</v>
      </c>
      <c r="J289" s="20">
        <f t="shared" ref="J289:J352" si="56">(C289*(F289+I289))/(12*$E$7)</f>
        <v>7.2857909999999998E-2</v>
      </c>
      <c r="K289" s="20">
        <f>SUM(J$32:J289)</f>
        <v>7.2361582391666648</v>
      </c>
      <c r="L289" s="17"/>
      <c r="M289" s="12">
        <v>258</v>
      </c>
      <c r="N289" s="33">
        <f t="shared" si="51"/>
        <v>0</v>
      </c>
      <c r="O289" s="33">
        <f t="shared" ref="O289:O352" si="57">ROUND(N289*(1+($E$9/12))-N289,2)</f>
        <v>0</v>
      </c>
      <c r="P289" s="33">
        <f t="shared" ref="P289:P352" si="58">ROUND(MIN(N289+O289,$E$10-O289),2)</f>
        <v>0</v>
      </c>
      <c r="Q289" s="22">
        <f t="shared" ref="Q289:Q352" si="59">MIN(0.06,0.002*M289)*1.5</f>
        <v>0.09</v>
      </c>
      <c r="R289" s="15">
        <f t="shared" ref="R289:R352" si="60">1-(1-Q289)^(1/12)</f>
        <v>7.8284203424832111E-3</v>
      </c>
      <c r="S289" s="18">
        <f t="shared" ref="S289:S352" si="61">ROUND((N289-P289)*R289,2)</f>
        <v>0</v>
      </c>
      <c r="T289" s="20">
        <f t="shared" ref="T289:T352" si="62">(M289*(P289+S289))/(12*$E$7)</f>
        <v>0</v>
      </c>
      <c r="U289" s="20">
        <f>SUM(T$32:T289)</f>
        <v>6.5050607633333311</v>
      </c>
    </row>
    <row r="290" spans="3:21" ht="15" thickBot="1">
      <c r="C290" s="12">
        <v>259</v>
      </c>
      <c r="D290" s="14">
        <f t="shared" ref="D290:D353" si="63">MAX(D289-F289-I289,0)</f>
        <v>412236.41000000096</v>
      </c>
      <c r="E290" s="12">
        <f t="shared" si="52"/>
        <v>1374.12</v>
      </c>
      <c r="F290" s="14">
        <f t="shared" si="53"/>
        <v>3400.04</v>
      </c>
      <c r="G290" s="15">
        <v>0</v>
      </c>
      <c r="H290" s="15">
        <f t="shared" si="54"/>
        <v>0</v>
      </c>
      <c r="I290" s="19">
        <f t="shared" si="55"/>
        <v>0</v>
      </c>
      <c r="J290" s="20">
        <f t="shared" si="56"/>
        <v>7.3384196666666665E-2</v>
      </c>
      <c r="K290" s="20">
        <f>SUM(J$32:J290)</f>
        <v>7.3095424358333316</v>
      </c>
      <c r="L290" s="17"/>
      <c r="M290" s="12">
        <v>259</v>
      </c>
      <c r="N290" s="33">
        <f t="shared" ref="N290:N353" si="64">MAX(N289-P289-S289,0)</f>
        <v>0</v>
      </c>
      <c r="O290" s="33">
        <f t="shared" si="57"/>
        <v>0</v>
      </c>
      <c r="P290" s="33">
        <f t="shared" si="58"/>
        <v>0</v>
      </c>
      <c r="Q290" s="22">
        <f t="shared" si="59"/>
        <v>0.09</v>
      </c>
      <c r="R290" s="15">
        <f t="shared" si="60"/>
        <v>7.8284203424832111E-3</v>
      </c>
      <c r="S290" s="18">
        <f t="shared" si="61"/>
        <v>0</v>
      </c>
      <c r="T290" s="20">
        <f t="shared" si="62"/>
        <v>0</v>
      </c>
      <c r="U290" s="20">
        <f>SUM(T$32:T290)</f>
        <v>6.5050607633333311</v>
      </c>
    </row>
    <row r="291" spans="3:21" ht="15" thickBot="1">
      <c r="C291" s="12">
        <v>260</v>
      </c>
      <c r="D291" s="14">
        <f t="shared" si="63"/>
        <v>408836.37000000098</v>
      </c>
      <c r="E291" s="12">
        <f t="shared" si="52"/>
        <v>1362.79</v>
      </c>
      <c r="F291" s="14">
        <f t="shared" si="53"/>
        <v>3411.37</v>
      </c>
      <c r="G291" s="15">
        <v>0</v>
      </c>
      <c r="H291" s="15">
        <f t="shared" si="54"/>
        <v>0</v>
      </c>
      <c r="I291" s="19">
        <f t="shared" si="55"/>
        <v>0</v>
      </c>
      <c r="J291" s="20">
        <f t="shared" si="56"/>
        <v>7.3913016666666664E-2</v>
      </c>
      <c r="K291" s="20">
        <f>SUM(J$32:J291)</f>
        <v>7.383455452499998</v>
      </c>
      <c r="L291" s="17"/>
      <c r="M291" s="12">
        <v>260</v>
      </c>
      <c r="N291" s="33">
        <f t="shared" si="64"/>
        <v>0</v>
      </c>
      <c r="O291" s="33">
        <f t="shared" si="57"/>
        <v>0</v>
      </c>
      <c r="P291" s="33">
        <f t="shared" si="58"/>
        <v>0</v>
      </c>
      <c r="Q291" s="22">
        <f t="shared" si="59"/>
        <v>0.09</v>
      </c>
      <c r="R291" s="15">
        <f t="shared" si="60"/>
        <v>7.8284203424832111E-3</v>
      </c>
      <c r="S291" s="18">
        <f t="shared" si="61"/>
        <v>0</v>
      </c>
      <c r="T291" s="20">
        <f t="shared" si="62"/>
        <v>0</v>
      </c>
      <c r="U291" s="20">
        <f>SUM(T$32:T291)</f>
        <v>6.5050607633333311</v>
      </c>
    </row>
    <row r="292" spans="3:21" ht="15" thickBot="1">
      <c r="C292" s="12">
        <v>261</v>
      </c>
      <c r="D292" s="14">
        <f t="shared" si="63"/>
        <v>405425.00000000099</v>
      </c>
      <c r="E292" s="12">
        <f t="shared" si="52"/>
        <v>1351.42</v>
      </c>
      <c r="F292" s="14">
        <f t="shared" si="53"/>
        <v>3422.74</v>
      </c>
      <c r="G292" s="15">
        <v>0</v>
      </c>
      <c r="H292" s="15">
        <f t="shared" si="54"/>
        <v>0</v>
      </c>
      <c r="I292" s="19">
        <f t="shared" si="55"/>
        <v>0</v>
      </c>
      <c r="J292" s="20">
        <f t="shared" si="56"/>
        <v>7.4444594999999988E-2</v>
      </c>
      <c r="K292" s="20">
        <f>SUM(J$32:J292)</f>
        <v>7.4579000474999981</v>
      </c>
      <c r="L292" s="17"/>
      <c r="M292" s="12">
        <v>261</v>
      </c>
      <c r="N292" s="33">
        <f t="shared" si="64"/>
        <v>0</v>
      </c>
      <c r="O292" s="33">
        <f t="shared" si="57"/>
        <v>0</v>
      </c>
      <c r="P292" s="33">
        <f t="shared" si="58"/>
        <v>0</v>
      </c>
      <c r="Q292" s="22">
        <f t="shared" si="59"/>
        <v>0.09</v>
      </c>
      <c r="R292" s="15">
        <f t="shared" si="60"/>
        <v>7.8284203424832111E-3</v>
      </c>
      <c r="S292" s="18">
        <f t="shared" si="61"/>
        <v>0</v>
      </c>
      <c r="T292" s="20">
        <f t="shared" si="62"/>
        <v>0</v>
      </c>
      <c r="U292" s="20">
        <f>SUM(T$32:T292)</f>
        <v>6.5050607633333311</v>
      </c>
    </row>
    <row r="293" spans="3:21" ht="15" thickBot="1">
      <c r="C293" s="12">
        <v>262</v>
      </c>
      <c r="D293" s="14">
        <f t="shared" si="63"/>
        <v>402002.260000001</v>
      </c>
      <c r="E293" s="12">
        <f t="shared" si="52"/>
        <v>1340.01</v>
      </c>
      <c r="F293" s="14">
        <f t="shared" si="53"/>
        <v>3434.15</v>
      </c>
      <c r="G293" s="15">
        <v>0</v>
      </c>
      <c r="H293" s="15">
        <f t="shared" si="54"/>
        <v>0</v>
      </c>
      <c r="I293" s="19">
        <f t="shared" si="55"/>
        <v>0</v>
      </c>
      <c r="J293" s="20">
        <f t="shared" si="56"/>
        <v>7.4978941666666674E-2</v>
      </c>
      <c r="K293" s="20">
        <f>SUM(J$32:J293)</f>
        <v>7.5328789891666652</v>
      </c>
      <c r="L293" s="17"/>
      <c r="M293" s="12">
        <v>262</v>
      </c>
      <c r="N293" s="33">
        <f t="shared" si="64"/>
        <v>0</v>
      </c>
      <c r="O293" s="33">
        <f t="shared" si="57"/>
        <v>0</v>
      </c>
      <c r="P293" s="33">
        <f t="shared" si="58"/>
        <v>0</v>
      </c>
      <c r="Q293" s="22">
        <f t="shared" si="59"/>
        <v>0.09</v>
      </c>
      <c r="R293" s="15">
        <f t="shared" si="60"/>
        <v>7.8284203424832111E-3</v>
      </c>
      <c r="S293" s="18">
        <f t="shared" si="61"/>
        <v>0</v>
      </c>
      <c r="T293" s="20">
        <f t="shared" si="62"/>
        <v>0</v>
      </c>
      <c r="U293" s="20">
        <f>SUM(T$32:T293)</f>
        <v>6.5050607633333311</v>
      </c>
    </row>
    <row r="294" spans="3:21" ht="15" thickBot="1">
      <c r="C294" s="12">
        <v>263</v>
      </c>
      <c r="D294" s="14">
        <f t="shared" si="63"/>
        <v>398568.11000000098</v>
      </c>
      <c r="E294" s="12">
        <f t="shared" si="52"/>
        <v>1328.56</v>
      </c>
      <c r="F294" s="14">
        <f t="shared" si="53"/>
        <v>3445.6</v>
      </c>
      <c r="G294" s="15">
        <v>0</v>
      </c>
      <c r="H294" s="15">
        <f t="shared" si="54"/>
        <v>0</v>
      </c>
      <c r="I294" s="19">
        <f t="shared" si="55"/>
        <v>0</v>
      </c>
      <c r="J294" s="20">
        <f t="shared" si="56"/>
        <v>7.5516066666666659E-2</v>
      </c>
      <c r="K294" s="20">
        <f>SUM(J$32:J294)</f>
        <v>7.6083950558333315</v>
      </c>
      <c r="L294" s="17"/>
      <c r="M294" s="12">
        <v>263</v>
      </c>
      <c r="N294" s="33">
        <f t="shared" si="64"/>
        <v>0</v>
      </c>
      <c r="O294" s="33">
        <f t="shared" si="57"/>
        <v>0</v>
      </c>
      <c r="P294" s="33">
        <f t="shared" si="58"/>
        <v>0</v>
      </c>
      <c r="Q294" s="22">
        <f t="shared" si="59"/>
        <v>0.09</v>
      </c>
      <c r="R294" s="15">
        <f t="shared" si="60"/>
        <v>7.8284203424832111E-3</v>
      </c>
      <c r="S294" s="18">
        <f t="shared" si="61"/>
        <v>0</v>
      </c>
      <c r="T294" s="20">
        <f t="shared" si="62"/>
        <v>0</v>
      </c>
      <c r="U294" s="20">
        <f>SUM(T$32:T294)</f>
        <v>6.5050607633333311</v>
      </c>
    </row>
    <row r="295" spans="3:21" ht="15" thickBot="1">
      <c r="C295" s="12">
        <v>264</v>
      </c>
      <c r="D295" s="14">
        <f t="shared" si="63"/>
        <v>395122.510000001</v>
      </c>
      <c r="E295" s="12">
        <f t="shared" si="52"/>
        <v>1317.08</v>
      </c>
      <c r="F295" s="14">
        <f t="shared" si="53"/>
        <v>3457.08</v>
      </c>
      <c r="G295" s="15">
        <v>0</v>
      </c>
      <c r="H295" s="15">
        <f t="shared" si="54"/>
        <v>0</v>
      </c>
      <c r="I295" s="19">
        <f t="shared" si="55"/>
        <v>0</v>
      </c>
      <c r="J295" s="20">
        <f t="shared" si="56"/>
        <v>7.605576E-2</v>
      </c>
      <c r="K295" s="20">
        <f>SUM(J$32:J295)</f>
        <v>7.6844508158333316</v>
      </c>
      <c r="L295" s="17"/>
      <c r="M295" s="12">
        <v>264</v>
      </c>
      <c r="N295" s="33">
        <f t="shared" si="64"/>
        <v>0</v>
      </c>
      <c r="O295" s="33">
        <f t="shared" si="57"/>
        <v>0</v>
      </c>
      <c r="P295" s="33">
        <f t="shared" si="58"/>
        <v>0</v>
      </c>
      <c r="Q295" s="22">
        <f t="shared" si="59"/>
        <v>0.09</v>
      </c>
      <c r="R295" s="15">
        <f t="shared" si="60"/>
        <v>7.8284203424832111E-3</v>
      </c>
      <c r="S295" s="18">
        <f t="shared" si="61"/>
        <v>0</v>
      </c>
      <c r="T295" s="20">
        <f t="shared" si="62"/>
        <v>0</v>
      </c>
      <c r="U295" s="20">
        <f>SUM(T$32:T295)</f>
        <v>6.5050607633333311</v>
      </c>
    </row>
    <row r="296" spans="3:21" ht="15" thickBot="1">
      <c r="C296" s="12">
        <v>265</v>
      </c>
      <c r="D296" s="14">
        <f t="shared" si="63"/>
        <v>391665.43000000098</v>
      </c>
      <c r="E296" s="12">
        <f t="shared" si="52"/>
        <v>1305.55</v>
      </c>
      <c r="F296" s="14">
        <f t="shared" si="53"/>
        <v>3468.61</v>
      </c>
      <c r="G296" s="15">
        <v>0</v>
      </c>
      <c r="H296" s="15">
        <f t="shared" si="54"/>
        <v>0</v>
      </c>
      <c r="I296" s="19">
        <f t="shared" si="55"/>
        <v>0</v>
      </c>
      <c r="J296" s="20">
        <f t="shared" si="56"/>
        <v>7.6598470833333335E-2</v>
      </c>
      <c r="K296" s="20">
        <f>SUM(J$32:J296)</f>
        <v>7.7610492866666645</v>
      </c>
      <c r="L296" s="17"/>
      <c r="M296" s="12">
        <v>265</v>
      </c>
      <c r="N296" s="33">
        <f t="shared" si="64"/>
        <v>0</v>
      </c>
      <c r="O296" s="33">
        <f t="shared" si="57"/>
        <v>0</v>
      </c>
      <c r="P296" s="33">
        <f t="shared" si="58"/>
        <v>0</v>
      </c>
      <c r="Q296" s="22">
        <f t="shared" si="59"/>
        <v>0.09</v>
      </c>
      <c r="R296" s="15">
        <f t="shared" si="60"/>
        <v>7.8284203424832111E-3</v>
      </c>
      <c r="S296" s="18">
        <f t="shared" si="61"/>
        <v>0</v>
      </c>
      <c r="T296" s="20">
        <f t="shared" si="62"/>
        <v>0</v>
      </c>
      <c r="U296" s="20">
        <f>SUM(T$32:T296)</f>
        <v>6.5050607633333311</v>
      </c>
    </row>
    <row r="297" spans="3:21" ht="15" thickBot="1">
      <c r="C297" s="12">
        <v>266</v>
      </c>
      <c r="D297" s="14">
        <f t="shared" si="63"/>
        <v>388196.820000001</v>
      </c>
      <c r="E297" s="12">
        <f t="shared" si="52"/>
        <v>1293.99</v>
      </c>
      <c r="F297" s="14">
        <f t="shared" si="53"/>
        <v>3480.17</v>
      </c>
      <c r="G297" s="15">
        <v>0</v>
      </c>
      <c r="H297" s="15">
        <f t="shared" si="54"/>
        <v>0</v>
      </c>
      <c r="I297" s="19">
        <f t="shared" si="55"/>
        <v>0</v>
      </c>
      <c r="J297" s="20">
        <f t="shared" si="56"/>
        <v>7.7143768333333335E-2</v>
      </c>
      <c r="K297" s="20">
        <f>SUM(J$32:J297)</f>
        <v>7.8381930549999979</v>
      </c>
      <c r="L297" s="17"/>
      <c r="M297" s="12">
        <v>266</v>
      </c>
      <c r="N297" s="33">
        <f t="shared" si="64"/>
        <v>0</v>
      </c>
      <c r="O297" s="33">
        <f t="shared" si="57"/>
        <v>0</v>
      </c>
      <c r="P297" s="33">
        <f t="shared" si="58"/>
        <v>0</v>
      </c>
      <c r="Q297" s="22">
        <f t="shared" si="59"/>
        <v>0.09</v>
      </c>
      <c r="R297" s="15">
        <f t="shared" si="60"/>
        <v>7.8284203424832111E-3</v>
      </c>
      <c r="S297" s="18">
        <f t="shared" si="61"/>
        <v>0</v>
      </c>
      <c r="T297" s="20">
        <f t="shared" si="62"/>
        <v>0</v>
      </c>
      <c r="U297" s="20">
        <f>SUM(T$32:T297)</f>
        <v>6.5050607633333311</v>
      </c>
    </row>
    <row r="298" spans="3:21" ht="15" thickBot="1">
      <c r="C298" s="12">
        <v>267</v>
      </c>
      <c r="D298" s="14">
        <f t="shared" si="63"/>
        <v>384716.65000000101</v>
      </c>
      <c r="E298" s="12">
        <f t="shared" si="52"/>
        <v>1282.3900000000001</v>
      </c>
      <c r="F298" s="14">
        <f t="shared" si="53"/>
        <v>3491.77</v>
      </c>
      <c r="G298" s="15">
        <v>0</v>
      </c>
      <c r="H298" s="15">
        <f t="shared" si="54"/>
        <v>0</v>
      </c>
      <c r="I298" s="19">
        <f t="shared" si="55"/>
        <v>0</v>
      </c>
      <c r="J298" s="20">
        <f t="shared" si="56"/>
        <v>7.7691882500000004E-2</v>
      </c>
      <c r="K298" s="20">
        <f>SUM(J$32:J298)</f>
        <v>7.9158849374999978</v>
      </c>
      <c r="L298" s="17"/>
      <c r="M298" s="12">
        <v>267</v>
      </c>
      <c r="N298" s="33">
        <f t="shared" si="64"/>
        <v>0</v>
      </c>
      <c r="O298" s="33">
        <f t="shared" si="57"/>
        <v>0</v>
      </c>
      <c r="P298" s="33">
        <f t="shared" si="58"/>
        <v>0</v>
      </c>
      <c r="Q298" s="22">
        <f t="shared" si="59"/>
        <v>0.09</v>
      </c>
      <c r="R298" s="15">
        <f t="shared" si="60"/>
        <v>7.8284203424832111E-3</v>
      </c>
      <c r="S298" s="18">
        <f t="shared" si="61"/>
        <v>0</v>
      </c>
      <c r="T298" s="20">
        <f t="shared" si="62"/>
        <v>0</v>
      </c>
      <c r="U298" s="20">
        <f>SUM(T$32:T298)</f>
        <v>6.5050607633333311</v>
      </c>
    </row>
    <row r="299" spans="3:21" ht="15" thickBot="1">
      <c r="C299" s="12">
        <v>268</v>
      </c>
      <c r="D299" s="14">
        <f t="shared" si="63"/>
        <v>381224.88000000099</v>
      </c>
      <c r="E299" s="12">
        <f t="shared" si="52"/>
        <v>1270.75</v>
      </c>
      <c r="F299" s="14">
        <f t="shared" si="53"/>
        <v>3503.41</v>
      </c>
      <c r="G299" s="15">
        <v>0</v>
      </c>
      <c r="H299" s="15">
        <f t="shared" si="54"/>
        <v>0</v>
      </c>
      <c r="I299" s="19">
        <f t="shared" si="55"/>
        <v>0</v>
      </c>
      <c r="J299" s="20">
        <f t="shared" si="56"/>
        <v>7.8242823333333336E-2</v>
      </c>
      <c r="K299" s="20">
        <f>SUM(J$32:J299)</f>
        <v>7.9941277608333312</v>
      </c>
      <c r="L299" s="17"/>
      <c r="M299" s="12">
        <v>268</v>
      </c>
      <c r="N299" s="33">
        <f t="shared" si="64"/>
        <v>0</v>
      </c>
      <c r="O299" s="33">
        <f t="shared" si="57"/>
        <v>0</v>
      </c>
      <c r="P299" s="33">
        <f t="shared" si="58"/>
        <v>0</v>
      </c>
      <c r="Q299" s="22">
        <f t="shared" si="59"/>
        <v>0.09</v>
      </c>
      <c r="R299" s="15">
        <f t="shared" si="60"/>
        <v>7.8284203424832111E-3</v>
      </c>
      <c r="S299" s="18">
        <f t="shared" si="61"/>
        <v>0</v>
      </c>
      <c r="T299" s="20">
        <f t="shared" si="62"/>
        <v>0</v>
      </c>
      <c r="U299" s="20">
        <f>SUM(T$32:T299)</f>
        <v>6.5050607633333311</v>
      </c>
    </row>
    <row r="300" spans="3:21" ht="15" thickBot="1">
      <c r="C300" s="12">
        <v>269</v>
      </c>
      <c r="D300" s="14">
        <f t="shared" si="63"/>
        <v>377721.47000000102</v>
      </c>
      <c r="E300" s="12">
        <f t="shared" si="52"/>
        <v>1259.07</v>
      </c>
      <c r="F300" s="14">
        <f t="shared" si="53"/>
        <v>3515.09</v>
      </c>
      <c r="G300" s="15">
        <v>0</v>
      </c>
      <c r="H300" s="15">
        <f t="shared" si="54"/>
        <v>0</v>
      </c>
      <c r="I300" s="19">
        <f t="shared" si="55"/>
        <v>0</v>
      </c>
      <c r="J300" s="20">
        <f t="shared" si="56"/>
        <v>7.8796600833333341E-2</v>
      </c>
      <c r="K300" s="20">
        <f>SUM(J$32:J300)</f>
        <v>8.072924361666665</v>
      </c>
      <c r="L300" s="17"/>
      <c r="M300" s="12">
        <v>269</v>
      </c>
      <c r="N300" s="33">
        <f t="shared" si="64"/>
        <v>0</v>
      </c>
      <c r="O300" s="33">
        <f t="shared" si="57"/>
        <v>0</v>
      </c>
      <c r="P300" s="33">
        <f t="shared" si="58"/>
        <v>0</v>
      </c>
      <c r="Q300" s="22">
        <f t="shared" si="59"/>
        <v>0.09</v>
      </c>
      <c r="R300" s="15">
        <f t="shared" si="60"/>
        <v>7.8284203424832111E-3</v>
      </c>
      <c r="S300" s="18">
        <f t="shared" si="61"/>
        <v>0</v>
      </c>
      <c r="T300" s="20">
        <f t="shared" si="62"/>
        <v>0</v>
      </c>
      <c r="U300" s="20">
        <f>SUM(T$32:T300)</f>
        <v>6.5050607633333311</v>
      </c>
    </row>
    <row r="301" spans="3:21" ht="15" thickBot="1">
      <c r="C301" s="12">
        <v>270</v>
      </c>
      <c r="D301" s="14">
        <f t="shared" si="63"/>
        <v>374206.38000000099</v>
      </c>
      <c r="E301" s="12">
        <f t="shared" si="52"/>
        <v>1247.3499999999999</v>
      </c>
      <c r="F301" s="14">
        <f t="shared" si="53"/>
        <v>3526.81</v>
      </c>
      <c r="G301" s="15">
        <v>0</v>
      </c>
      <c r="H301" s="15">
        <f t="shared" si="54"/>
        <v>0</v>
      </c>
      <c r="I301" s="19">
        <f t="shared" si="55"/>
        <v>0</v>
      </c>
      <c r="J301" s="20">
        <f t="shared" si="56"/>
        <v>7.9353224999999999E-2</v>
      </c>
      <c r="K301" s="20">
        <f>SUM(J$32:J301)</f>
        <v>8.1522775866666652</v>
      </c>
      <c r="L301" s="17"/>
      <c r="M301" s="12">
        <v>270</v>
      </c>
      <c r="N301" s="33">
        <f t="shared" si="64"/>
        <v>0</v>
      </c>
      <c r="O301" s="33">
        <f t="shared" si="57"/>
        <v>0</v>
      </c>
      <c r="P301" s="33">
        <f t="shared" si="58"/>
        <v>0</v>
      </c>
      <c r="Q301" s="22">
        <f t="shared" si="59"/>
        <v>0.09</v>
      </c>
      <c r="R301" s="15">
        <f t="shared" si="60"/>
        <v>7.8284203424832111E-3</v>
      </c>
      <c r="S301" s="18">
        <f t="shared" si="61"/>
        <v>0</v>
      </c>
      <c r="T301" s="20">
        <f t="shared" si="62"/>
        <v>0</v>
      </c>
      <c r="U301" s="20">
        <f>SUM(T$32:T301)</f>
        <v>6.5050607633333311</v>
      </c>
    </row>
    <row r="302" spans="3:21" ht="15" thickBot="1">
      <c r="C302" s="12">
        <v>271</v>
      </c>
      <c r="D302" s="14">
        <f t="shared" si="63"/>
        <v>370679.570000001</v>
      </c>
      <c r="E302" s="12">
        <f t="shared" si="52"/>
        <v>1235.5999999999999</v>
      </c>
      <c r="F302" s="14">
        <f t="shared" si="53"/>
        <v>3538.56</v>
      </c>
      <c r="G302" s="15">
        <v>0</v>
      </c>
      <c r="H302" s="15">
        <f t="shared" si="54"/>
        <v>0</v>
      </c>
      <c r="I302" s="19">
        <f t="shared" si="55"/>
        <v>0</v>
      </c>
      <c r="J302" s="20">
        <f t="shared" si="56"/>
        <v>7.9912479999999994E-2</v>
      </c>
      <c r="K302" s="20">
        <f>SUM(J$32:J302)</f>
        <v>8.2321900666666661</v>
      </c>
      <c r="L302" s="17"/>
      <c r="M302" s="12">
        <v>271</v>
      </c>
      <c r="N302" s="33">
        <f t="shared" si="64"/>
        <v>0</v>
      </c>
      <c r="O302" s="33">
        <f t="shared" si="57"/>
        <v>0</v>
      </c>
      <c r="P302" s="33">
        <f t="shared" si="58"/>
        <v>0</v>
      </c>
      <c r="Q302" s="22">
        <f t="shared" si="59"/>
        <v>0.09</v>
      </c>
      <c r="R302" s="15">
        <f t="shared" si="60"/>
        <v>7.8284203424832111E-3</v>
      </c>
      <c r="S302" s="18">
        <f t="shared" si="61"/>
        <v>0</v>
      </c>
      <c r="T302" s="20">
        <f t="shared" si="62"/>
        <v>0</v>
      </c>
      <c r="U302" s="20">
        <f>SUM(T$32:T302)</f>
        <v>6.5050607633333311</v>
      </c>
    </row>
    <row r="303" spans="3:21" ht="15" thickBot="1">
      <c r="C303" s="12">
        <v>272</v>
      </c>
      <c r="D303" s="14">
        <f t="shared" si="63"/>
        <v>367141.010000001</v>
      </c>
      <c r="E303" s="12">
        <f t="shared" si="52"/>
        <v>1223.8</v>
      </c>
      <c r="F303" s="14">
        <f t="shared" si="53"/>
        <v>3550.36</v>
      </c>
      <c r="G303" s="15">
        <v>0</v>
      </c>
      <c r="H303" s="15">
        <f t="shared" si="54"/>
        <v>0</v>
      </c>
      <c r="I303" s="19">
        <f t="shared" si="55"/>
        <v>0</v>
      </c>
      <c r="J303" s="20">
        <f t="shared" si="56"/>
        <v>8.0474826666666666E-2</v>
      </c>
      <c r="K303" s="20">
        <f>SUM(J$32:J303)</f>
        <v>8.3126648933333325</v>
      </c>
      <c r="L303" s="17"/>
      <c r="M303" s="12">
        <v>272</v>
      </c>
      <c r="N303" s="33">
        <f t="shared" si="64"/>
        <v>0</v>
      </c>
      <c r="O303" s="33">
        <f t="shared" si="57"/>
        <v>0</v>
      </c>
      <c r="P303" s="33">
        <f t="shared" si="58"/>
        <v>0</v>
      </c>
      <c r="Q303" s="22">
        <f t="shared" si="59"/>
        <v>0.09</v>
      </c>
      <c r="R303" s="15">
        <f t="shared" si="60"/>
        <v>7.8284203424832111E-3</v>
      </c>
      <c r="S303" s="18">
        <f t="shared" si="61"/>
        <v>0</v>
      </c>
      <c r="T303" s="20">
        <f t="shared" si="62"/>
        <v>0</v>
      </c>
      <c r="U303" s="20">
        <f>SUM(T$32:T303)</f>
        <v>6.5050607633333311</v>
      </c>
    </row>
    <row r="304" spans="3:21" ht="15" thickBot="1">
      <c r="C304" s="12">
        <v>273</v>
      </c>
      <c r="D304" s="14">
        <f t="shared" si="63"/>
        <v>363590.65000000101</v>
      </c>
      <c r="E304" s="12">
        <f t="shared" si="52"/>
        <v>1211.97</v>
      </c>
      <c r="F304" s="14">
        <f t="shared" si="53"/>
        <v>3562.19</v>
      </c>
      <c r="G304" s="15">
        <v>0</v>
      </c>
      <c r="H304" s="15">
        <f t="shared" si="54"/>
        <v>0</v>
      </c>
      <c r="I304" s="19">
        <f t="shared" si="55"/>
        <v>0</v>
      </c>
      <c r="J304" s="20">
        <f t="shared" si="56"/>
        <v>8.1039822499999997E-2</v>
      </c>
      <c r="K304" s="20">
        <f>SUM(J$32:J304)</f>
        <v>8.3937047158333318</v>
      </c>
      <c r="L304" s="17"/>
      <c r="M304" s="12">
        <v>273</v>
      </c>
      <c r="N304" s="33">
        <f t="shared" si="64"/>
        <v>0</v>
      </c>
      <c r="O304" s="33">
        <f t="shared" si="57"/>
        <v>0</v>
      </c>
      <c r="P304" s="33">
        <f t="shared" si="58"/>
        <v>0</v>
      </c>
      <c r="Q304" s="22">
        <f t="shared" si="59"/>
        <v>0.09</v>
      </c>
      <c r="R304" s="15">
        <f t="shared" si="60"/>
        <v>7.8284203424832111E-3</v>
      </c>
      <c r="S304" s="18">
        <f t="shared" si="61"/>
        <v>0</v>
      </c>
      <c r="T304" s="20">
        <f t="shared" si="62"/>
        <v>0</v>
      </c>
      <c r="U304" s="20">
        <f>SUM(T$32:T304)</f>
        <v>6.5050607633333311</v>
      </c>
    </row>
    <row r="305" spans="3:21" ht="15" thickBot="1">
      <c r="C305" s="12">
        <v>274</v>
      </c>
      <c r="D305" s="14">
        <f t="shared" si="63"/>
        <v>360028.46000000101</v>
      </c>
      <c r="E305" s="12">
        <f t="shared" si="52"/>
        <v>1200.0899999999999</v>
      </c>
      <c r="F305" s="14">
        <f t="shared" si="53"/>
        <v>3574.07</v>
      </c>
      <c r="G305" s="15">
        <v>0</v>
      </c>
      <c r="H305" s="15">
        <f t="shared" si="54"/>
        <v>0</v>
      </c>
      <c r="I305" s="19">
        <f t="shared" si="55"/>
        <v>0</v>
      </c>
      <c r="J305" s="20">
        <f t="shared" si="56"/>
        <v>8.1607931666666675E-2</v>
      </c>
      <c r="K305" s="20">
        <f>SUM(J$32:J305)</f>
        <v>8.4753126474999991</v>
      </c>
      <c r="L305" s="17"/>
      <c r="M305" s="12">
        <v>274</v>
      </c>
      <c r="N305" s="33">
        <f t="shared" si="64"/>
        <v>0</v>
      </c>
      <c r="O305" s="33">
        <f t="shared" si="57"/>
        <v>0</v>
      </c>
      <c r="P305" s="33">
        <f t="shared" si="58"/>
        <v>0</v>
      </c>
      <c r="Q305" s="22">
        <f t="shared" si="59"/>
        <v>0.09</v>
      </c>
      <c r="R305" s="15">
        <f t="shared" si="60"/>
        <v>7.8284203424832111E-3</v>
      </c>
      <c r="S305" s="18">
        <f t="shared" si="61"/>
        <v>0</v>
      </c>
      <c r="T305" s="20">
        <f t="shared" si="62"/>
        <v>0</v>
      </c>
      <c r="U305" s="20">
        <f>SUM(T$32:T305)</f>
        <v>6.5050607633333311</v>
      </c>
    </row>
    <row r="306" spans="3:21" ht="15" thickBot="1">
      <c r="C306" s="12">
        <v>275</v>
      </c>
      <c r="D306" s="14">
        <f t="shared" si="63"/>
        <v>356454.390000001</v>
      </c>
      <c r="E306" s="12">
        <f t="shared" si="52"/>
        <v>1188.18</v>
      </c>
      <c r="F306" s="14">
        <f t="shared" si="53"/>
        <v>3585.98</v>
      </c>
      <c r="G306" s="15">
        <v>0</v>
      </c>
      <c r="H306" s="15">
        <f t="shared" si="54"/>
        <v>0</v>
      </c>
      <c r="I306" s="19">
        <f t="shared" si="55"/>
        <v>0</v>
      </c>
      <c r="J306" s="20">
        <f t="shared" si="56"/>
        <v>8.2178708333333336E-2</v>
      </c>
      <c r="K306" s="20">
        <f>SUM(J$32:J306)</f>
        <v>8.5574913558333332</v>
      </c>
      <c r="L306" s="17"/>
      <c r="M306" s="12">
        <v>275</v>
      </c>
      <c r="N306" s="33">
        <f t="shared" si="64"/>
        <v>0</v>
      </c>
      <c r="O306" s="33">
        <f t="shared" si="57"/>
        <v>0</v>
      </c>
      <c r="P306" s="33">
        <f t="shared" si="58"/>
        <v>0</v>
      </c>
      <c r="Q306" s="22">
        <f t="shared" si="59"/>
        <v>0.09</v>
      </c>
      <c r="R306" s="15">
        <f t="shared" si="60"/>
        <v>7.8284203424832111E-3</v>
      </c>
      <c r="S306" s="18">
        <f t="shared" si="61"/>
        <v>0</v>
      </c>
      <c r="T306" s="20">
        <f t="shared" si="62"/>
        <v>0</v>
      </c>
      <c r="U306" s="20">
        <f>SUM(T$32:T306)</f>
        <v>6.5050607633333311</v>
      </c>
    </row>
    <row r="307" spans="3:21" ht="15" thickBot="1">
      <c r="C307" s="12">
        <v>276</v>
      </c>
      <c r="D307" s="14">
        <f t="shared" si="63"/>
        <v>352868.41000000102</v>
      </c>
      <c r="E307" s="12">
        <f t="shared" si="52"/>
        <v>1176.23</v>
      </c>
      <c r="F307" s="14">
        <f t="shared" si="53"/>
        <v>3597.93</v>
      </c>
      <c r="G307" s="15">
        <v>0</v>
      </c>
      <c r="H307" s="15">
        <f t="shared" si="54"/>
        <v>0</v>
      </c>
      <c r="I307" s="19">
        <f t="shared" si="55"/>
        <v>0</v>
      </c>
      <c r="J307" s="20">
        <f t="shared" si="56"/>
        <v>8.2752389999999995E-2</v>
      </c>
      <c r="K307" s="20">
        <f>SUM(J$32:J307)</f>
        <v>8.6402437458333328</v>
      </c>
      <c r="L307" s="17"/>
      <c r="M307" s="12">
        <v>276</v>
      </c>
      <c r="N307" s="33">
        <f t="shared" si="64"/>
        <v>0</v>
      </c>
      <c r="O307" s="33">
        <f t="shared" si="57"/>
        <v>0</v>
      </c>
      <c r="P307" s="33">
        <f t="shared" si="58"/>
        <v>0</v>
      </c>
      <c r="Q307" s="22">
        <f t="shared" si="59"/>
        <v>0.09</v>
      </c>
      <c r="R307" s="15">
        <f t="shared" si="60"/>
        <v>7.8284203424832111E-3</v>
      </c>
      <c r="S307" s="18">
        <f t="shared" si="61"/>
        <v>0</v>
      </c>
      <c r="T307" s="20">
        <f t="shared" si="62"/>
        <v>0</v>
      </c>
      <c r="U307" s="20">
        <f>SUM(T$32:T307)</f>
        <v>6.5050607633333311</v>
      </c>
    </row>
    <row r="308" spans="3:21" ht="15" thickBot="1">
      <c r="C308" s="12">
        <v>277</v>
      </c>
      <c r="D308" s="14">
        <f t="shared" si="63"/>
        <v>349270.48000000103</v>
      </c>
      <c r="E308" s="12">
        <f t="shared" si="52"/>
        <v>1164.23</v>
      </c>
      <c r="F308" s="14">
        <f t="shared" si="53"/>
        <v>3609.93</v>
      </c>
      <c r="G308" s="15">
        <v>0</v>
      </c>
      <c r="H308" s="15">
        <f t="shared" si="54"/>
        <v>0</v>
      </c>
      <c r="I308" s="19">
        <f t="shared" si="55"/>
        <v>0</v>
      </c>
      <c r="J308" s="20">
        <f t="shared" si="56"/>
        <v>8.3329217499999997E-2</v>
      </c>
      <c r="K308" s="20">
        <f>SUM(J$32:J308)</f>
        <v>8.7235729633333321</v>
      </c>
      <c r="L308" s="17"/>
      <c r="M308" s="12">
        <v>277</v>
      </c>
      <c r="N308" s="33">
        <f t="shared" si="64"/>
        <v>0</v>
      </c>
      <c r="O308" s="33">
        <f t="shared" si="57"/>
        <v>0</v>
      </c>
      <c r="P308" s="33">
        <f t="shared" si="58"/>
        <v>0</v>
      </c>
      <c r="Q308" s="22">
        <f t="shared" si="59"/>
        <v>0.09</v>
      </c>
      <c r="R308" s="15">
        <f t="shared" si="60"/>
        <v>7.8284203424832111E-3</v>
      </c>
      <c r="S308" s="18">
        <f t="shared" si="61"/>
        <v>0</v>
      </c>
      <c r="T308" s="20">
        <f t="shared" si="62"/>
        <v>0</v>
      </c>
      <c r="U308" s="20">
        <f>SUM(T$32:T308)</f>
        <v>6.5050607633333311</v>
      </c>
    </row>
    <row r="309" spans="3:21" ht="15" thickBot="1">
      <c r="C309" s="12">
        <v>278</v>
      </c>
      <c r="D309" s="14">
        <f t="shared" si="63"/>
        <v>345660.55000000104</v>
      </c>
      <c r="E309" s="12">
        <f t="shared" si="52"/>
        <v>1152.2</v>
      </c>
      <c r="F309" s="14">
        <f t="shared" si="53"/>
        <v>3621.96</v>
      </c>
      <c r="G309" s="15">
        <v>0</v>
      </c>
      <c r="H309" s="15">
        <f t="shared" si="54"/>
        <v>0</v>
      </c>
      <c r="I309" s="19">
        <f t="shared" si="55"/>
        <v>0</v>
      </c>
      <c r="J309" s="20">
        <f t="shared" si="56"/>
        <v>8.3908739999999996E-2</v>
      </c>
      <c r="K309" s="20">
        <f>SUM(J$32:J309)</f>
        <v>8.8074817033333321</v>
      </c>
      <c r="L309" s="17"/>
      <c r="M309" s="12">
        <v>278</v>
      </c>
      <c r="N309" s="33">
        <f t="shared" si="64"/>
        <v>0</v>
      </c>
      <c r="O309" s="33">
        <f t="shared" si="57"/>
        <v>0</v>
      </c>
      <c r="P309" s="33">
        <f t="shared" si="58"/>
        <v>0</v>
      </c>
      <c r="Q309" s="22">
        <f t="shared" si="59"/>
        <v>0.09</v>
      </c>
      <c r="R309" s="15">
        <f t="shared" si="60"/>
        <v>7.8284203424832111E-3</v>
      </c>
      <c r="S309" s="18">
        <f t="shared" si="61"/>
        <v>0</v>
      </c>
      <c r="T309" s="20">
        <f t="shared" si="62"/>
        <v>0</v>
      </c>
      <c r="U309" s="20">
        <f>SUM(T$32:T309)</f>
        <v>6.5050607633333311</v>
      </c>
    </row>
    <row r="310" spans="3:21" ht="15" thickBot="1">
      <c r="C310" s="12">
        <v>279</v>
      </c>
      <c r="D310" s="14">
        <f t="shared" si="63"/>
        <v>342038.59000000102</v>
      </c>
      <c r="E310" s="12">
        <f t="shared" si="52"/>
        <v>1140.1300000000001</v>
      </c>
      <c r="F310" s="14">
        <f t="shared" si="53"/>
        <v>3634.03</v>
      </c>
      <c r="G310" s="15">
        <v>0</v>
      </c>
      <c r="H310" s="15">
        <f t="shared" si="54"/>
        <v>0</v>
      </c>
      <c r="I310" s="19">
        <f t="shared" si="55"/>
        <v>0</v>
      </c>
      <c r="J310" s="20">
        <f t="shared" si="56"/>
        <v>8.4491197500000004E-2</v>
      </c>
      <c r="K310" s="20">
        <f>SUM(J$32:J310)</f>
        <v>8.8919729008333324</v>
      </c>
      <c r="L310" s="17"/>
      <c r="M310" s="12">
        <v>279</v>
      </c>
      <c r="N310" s="33">
        <f t="shared" si="64"/>
        <v>0</v>
      </c>
      <c r="O310" s="33">
        <f t="shared" si="57"/>
        <v>0</v>
      </c>
      <c r="P310" s="33">
        <f t="shared" si="58"/>
        <v>0</v>
      </c>
      <c r="Q310" s="22">
        <f t="shared" si="59"/>
        <v>0.09</v>
      </c>
      <c r="R310" s="15">
        <f t="shared" si="60"/>
        <v>7.8284203424832111E-3</v>
      </c>
      <c r="S310" s="18">
        <f t="shared" si="61"/>
        <v>0</v>
      </c>
      <c r="T310" s="20">
        <f t="shared" si="62"/>
        <v>0</v>
      </c>
      <c r="U310" s="20">
        <f>SUM(T$32:T310)</f>
        <v>6.5050607633333311</v>
      </c>
    </row>
    <row r="311" spans="3:21" ht="15" thickBot="1">
      <c r="C311" s="12">
        <v>280</v>
      </c>
      <c r="D311" s="14">
        <f t="shared" si="63"/>
        <v>338404.56000000099</v>
      </c>
      <c r="E311" s="12">
        <f t="shared" si="52"/>
        <v>1128.02</v>
      </c>
      <c r="F311" s="14">
        <f t="shared" si="53"/>
        <v>3646.14</v>
      </c>
      <c r="G311" s="15">
        <v>0</v>
      </c>
      <c r="H311" s="15">
        <f t="shared" si="54"/>
        <v>0</v>
      </c>
      <c r="I311" s="19">
        <f t="shared" si="55"/>
        <v>0</v>
      </c>
      <c r="J311" s="20">
        <f t="shared" si="56"/>
        <v>8.5076600000000002E-2</v>
      </c>
      <c r="K311" s="20">
        <f>SUM(J$32:J311)</f>
        <v>8.9770495008333331</v>
      </c>
      <c r="L311" s="17"/>
      <c r="M311" s="12">
        <v>280</v>
      </c>
      <c r="N311" s="33">
        <f t="shared" si="64"/>
        <v>0</v>
      </c>
      <c r="O311" s="33">
        <f t="shared" si="57"/>
        <v>0</v>
      </c>
      <c r="P311" s="33">
        <f t="shared" si="58"/>
        <v>0</v>
      </c>
      <c r="Q311" s="22">
        <f t="shared" si="59"/>
        <v>0.09</v>
      </c>
      <c r="R311" s="15">
        <f t="shared" si="60"/>
        <v>7.8284203424832111E-3</v>
      </c>
      <c r="S311" s="18">
        <f t="shared" si="61"/>
        <v>0</v>
      </c>
      <c r="T311" s="20">
        <f t="shared" si="62"/>
        <v>0</v>
      </c>
      <c r="U311" s="20">
        <f>SUM(T$32:T311)</f>
        <v>6.5050607633333311</v>
      </c>
    </row>
    <row r="312" spans="3:21" ht="15" thickBot="1">
      <c r="C312" s="12">
        <v>281</v>
      </c>
      <c r="D312" s="14">
        <f t="shared" si="63"/>
        <v>334758.42000000097</v>
      </c>
      <c r="E312" s="12">
        <f t="shared" si="52"/>
        <v>1115.8599999999999</v>
      </c>
      <c r="F312" s="14">
        <f t="shared" si="53"/>
        <v>3658.3</v>
      </c>
      <c r="G312" s="15">
        <v>0</v>
      </c>
      <c r="H312" s="15">
        <f t="shared" si="54"/>
        <v>0</v>
      </c>
      <c r="I312" s="19">
        <f t="shared" si="55"/>
        <v>0</v>
      </c>
      <c r="J312" s="20">
        <f t="shared" si="56"/>
        <v>8.5665191666666668E-2</v>
      </c>
      <c r="K312" s="20">
        <f>SUM(J$32:J312)</f>
        <v>9.0627146925000002</v>
      </c>
      <c r="L312" s="17"/>
      <c r="M312" s="12">
        <v>281</v>
      </c>
      <c r="N312" s="33">
        <f t="shared" si="64"/>
        <v>0</v>
      </c>
      <c r="O312" s="33">
        <f t="shared" si="57"/>
        <v>0</v>
      </c>
      <c r="P312" s="33">
        <f t="shared" si="58"/>
        <v>0</v>
      </c>
      <c r="Q312" s="22">
        <f t="shared" si="59"/>
        <v>0.09</v>
      </c>
      <c r="R312" s="15">
        <f t="shared" si="60"/>
        <v>7.8284203424832111E-3</v>
      </c>
      <c r="S312" s="18">
        <f t="shared" si="61"/>
        <v>0</v>
      </c>
      <c r="T312" s="20">
        <f t="shared" si="62"/>
        <v>0</v>
      </c>
      <c r="U312" s="20">
        <f>SUM(T$32:T312)</f>
        <v>6.5050607633333311</v>
      </c>
    </row>
    <row r="313" spans="3:21" ht="15" thickBot="1">
      <c r="C313" s="12">
        <v>282</v>
      </c>
      <c r="D313" s="14">
        <f t="shared" si="63"/>
        <v>331100.12000000098</v>
      </c>
      <c r="E313" s="12">
        <f t="shared" si="52"/>
        <v>1103.67</v>
      </c>
      <c r="F313" s="14">
        <f t="shared" si="53"/>
        <v>3670.49</v>
      </c>
      <c r="G313" s="15">
        <v>0</v>
      </c>
      <c r="H313" s="15">
        <f t="shared" si="54"/>
        <v>0</v>
      </c>
      <c r="I313" s="19">
        <f t="shared" si="55"/>
        <v>0</v>
      </c>
      <c r="J313" s="20">
        <f t="shared" si="56"/>
        <v>8.6256514999999992E-2</v>
      </c>
      <c r="K313" s="20">
        <f>SUM(J$32:J313)</f>
        <v>9.1489712075000007</v>
      </c>
      <c r="L313" s="17"/>
      <c r="M313" s="12">
        <v>282</v>
      </c>
      <c r="N313" s="33">
        <f t="shared" si="64"/>
        <v>0</v>
      </c>
      <c r="O313" s="33">
        <f t="shared" si="57"/>
        <v>0</v>
      </c>
      <c r="P313" s="33">
        <f t="shared" si="58"/>
        <v>0</v>
      </c>
      <c r="Q313" s="22">
        <f t="shared" si="59"/>
        <v>0.09</v>
      </c>
      <c r="R313" s="15">
        <f t="shared" si="60"/>
        <v>7.8284203424832111E-3</v>
      </c>
      <c r="S313" s="18">
        <f t="shared" si="61"/>
        <v>0</v>
      </c>
      <c r="T313" s="20">
        <f t="shared" si="62"/>
        <v>0</v>
      </c>
      <c r="U313" s="20">
        <f>SUM(T$32:T313)</f>
        <v>6.5050607633333311</v>
      </c>
    </row>
    <row r="314" spans="3:21" ht="15" thickBot="1">
      <c r="C314" s="12">
        <v>283</v>
      </c>
      <c r="D314" s="14">
        <f t="shared" si="63"/>
        <v>327429.63000000099</v>
      </c>
      <c r="E314" s="12">
        <f t="shared" si="52"/>
        <v>1091.43</v>
      </c>
      <c r="F314" s="14">
        <f t="shared" si="53"/>
        <v>3682.73</v>
      </c>
      <c r="G314" s="15">
        <v>0</v>
      </c>
      <c r="H314" s="15">
        <f t="shared" si="54"/>
        <v>0</v>
      </c>
      <c r="I314" s="19">
        <f t="shared" si="55"/>
        <v>0</v>
      </c>
      <c r="J314" s="20">
        <f t="shared" si="56"/>
        <v>8.6851049166666666E-2</v>
      </c>
      <c r="K314" s="20">
        <f>SUM(J$32:J314)</f>
        <v>9.2358222566666672</v>
      </c>
      <c r="L314" s="17"/>
      <c r="M314" s="12">
        <v>283</v>
      </c>
      <c r="N314" s="33">
        <f t="shared" si="64"/>
        <v>0</v>
      </c>
      <c r="O314" s="33">
        <f t="shared" si="57"/>
        <v>0</v>
      </c>
      <c r="P314" s="33">
        <f t="shared" si="58"/>
        <v>0</v>
      </c>
      <c r="Q314" s="22">
        <f t="shared" si="59"/>
        <v>0.09</v>
      </c>
      <c r="R314" s="15">
        <f t="shared" si="60"/>
        <v>7.8284203424832111E-3</v>
      </c>
      <c r="S314" s="18">
        <f t="shared" si="61"/>
        <v>0</v>
      </c>
      <c r="T314" s="20">
        <f t="shared" si="62"/>
        <v>0</v>
      </c>
      <c r="U314" s="20">
        <f>SUM(T$32:T314)</f>
        <v>6.5050607633333311</v>
      </c>
    </row>
    <row r="315" spans="3:21" ht="15" thickBot="1">
      <c r="C315" s="12">
        <v>284</v>
      </c>
      <c r="D315" s="14">
        <f t="shared" si="63"/>
        <v>323746.90000000101</v>
      </c>
      <c r="E315" s="12">
        <f t="shared" si="52"/>
        <v>1079.1600000000001</v>
      </c>
      <c r="F315" s="14">
        <f t="shared" si="53"/>
        <v>3695</v>
      </c>
      <c r="G315" s="15">
        <v>0</v>
      </c>
      <c r="H315" s="15">
        <f t="shared" si="54"/>
        <v>0</v>
      </c>
      <c r="I315" s="19">
        <f t="shared" si="55"/>
        <v>0</v>
      </c>
      <c r="J315" s="20">
        <f t="shared" si="56"/>
        <v>8.7448333333333336E-2</v>
      </c>
      <c r="K315" s="20">
        <f>SUM(J$32:J315)</f>
        <v>9.3232705899999999</v>
      </c>
      <c r="L315" s="17"/>
      <c r="M315" s="12">
        <v>284</v>
      </c>
      <c r="N315" s="33">
        <f t="shared" si="64"/>
        <v>0</v>
      </c>
      <c r="O315" s="33">
        <f t="shared" si="57"/>
        <v>0</v>
      </c>
      <c r="P315" s="33">
        <f t="shared" si="58"/>
        <v>0</v>
      </c>
      <c r="Q315" s="22">
        <f t="shared" si="59"/>
        <v>0.09</v>
      </c>
      <c r="R315" s="15">
        <f t="shared" si="60"/>
        <v>7.8284203424832111E-3</v>
      </c>
      <c r="S315" s="18">
        <f t="shared" si="61"/>
        <v>0</v>
      </c>
      <c r="T315" s="20">
        <f t="shared" si="62"/>
        <v>0</v>
      </c>
      <c r="U315" s="20">
        <f>SUM(T$32:T315)</f>
        <v>6.5050607633333311</v>
      </c>
    </row>
    <row r="316" spans="3:21" ht="15" thickBot="1">
      <c r="C316" s="12">
        <v>285</v>
      </c>
      <c r="D316" s="14">
        <f t="shared" si="63"/>
        <v>320051.90000000101</v>
      </c>
      <c r="E316" s="12">
        <f t="shared" si="52"/>
        <v>1066.8399999999999</v>
      </c>
      <c r="F316" s="14">
        <f t="shared" si="53"/>
        <v>3707.32</v>
      </c>
      <c r="G316" s="15">
        <v>0</v>
      </c>
      <c r="H316" s="15">
        <f t="shared" si="54"/>
        <v>0</v>
      </c>
      <c r="I316" s="19">
        <f t="shared" si="55"/>
        <v>0</v>
      </c>
      <c r="J316" s="20">
        <f t="shared" si="56"/>
        <v>8.8048849999999998E-2</v>
      </c>
      <c r="K316" s="20">
        <f>SUM(J$32:J316)</f>
        <v>9.4113194399999998</v>
      </c>
      <c r="L316" s="17"/>
      <c r="M316" s="12">
        <v>285</v>
      </c>
      <c r="N316" s="33">
        <f t="shared" si="64"/>
        <v>0</v>
      </c>
      <c r="O316" s="33">
        <f t="shared" si="57"/>
        <v>0</v>
      </c>
      <c r="P316" s="33">
        <f t="shared" si="58"/>
        <v>0</v>
      </c>
      <c r="Q316" s="22">
        <f t="shared" si="59"/>
        <v>0.09</v>
      </c>
      <c r="R316" s="15">
        <f t="shared" si="60"/>
        <v>7.8284203424832111E-3</v>
      </c>
      <c r="S316" s="18">
        <f t="shared" si="61"/>
        <v>0</v>
      </c>
      <c r="T316" s="20">
        <f t="shared" si="62"/>
        <v>0</v>
      </c>
      <c r="U316" s="20">
        <f>SUM(T$32:T316)</f>
        <v>6.5050607633333311</v>
      </c>
    </row>
    <row r="317" spans="3:21" ht="15" thickBot="1">
      <c r="C317" s="12">
        <v>286</v>
      </c>
      <c r="D317" s="14">
        <f t="shared" si="63"/>
        <v>316344.58000000101</v>
      </c>
      <c r="E317" s="12">
        <f t="shared" si="52"/>
        <v>1054.48</v>
      </c>
      <c r="F317" s="14">
        <f t="shared" si="53"/>
        <v>3719.68</v>
      </c>
      <c r="G317" s="15">
        <v>0</v>
      </c>
      <c r="H317" s="15">
        <f t="shared" si="54"/>
        <v>0</v>
      </c>
      <c r="I317" s="19">
        <f t="shared" si="55"/>
        <v>0</v>
      </c>
      <c r="J317" s="20">
        <f t="shared" si="56"/>
        <v>8.8652373333333326E-2</v>
      </c>
      <c r="K317" s="20">
        <f>SUM(J$32:J317)</f>
        <v>9.4999718133333335</v>
      </c>
      <c r="L317" s="17"/>
      <c r="M317" s="12">
        <v>286</v>
      </c>
      <c r="N317" s="33">
        <f t="shared" si="64"/>
        <v>0</v>
      </c>
      <c r="O317" s="33">
        <f t="shared" si="57"/>
        <v>0</v>
      </c>
      <c r="P317" s="33">
        <f t="shared" si="58"/>
        <v>0</v>
      </c>
      <c r="Q317" s="22">
        <f t="shared" si="59"/>
        <v>0.09</v>
      </c>
      <c r="R317" s="15">
        <f t="shared" si="60"/>
        <v>7.8284203424832111E-3</v>
      </c>
      <c r="S317" s="18">
        <f t="shared" si="61"/>
        <v>0</v>
      </c>
      <c r="T317" s="20">
        <f t="shared" si="62"/>
        <v>0</v>
      </c>
      <c r="U317" s="20">
        <f>SUM(T$32:T317)</f>
        <v>6.5050607633333311</v>
      </c>
    </row>
    <row r="318" spans="3:21" ht="15" thickBot="1">
      <c r="C318" s="12">
        <v>287</v>
      </c>
      <c r="D318" s="14">
        <f t="shared" si="63"/>
        <v>312624.90000000101</v>
      </c>
      <c r="E318" s="12">
        <f t="shared" si="52"/>
        <v>1042.08</v>
      </c>
      <c r="F318" s="14">
        <f t="shared" si="53"/>
        <v>3732.08</v>
      </c>
      <c r="G318" s="15">
        <v>0</v>
      </c>
      <c r="H318" s="15">
        <f t="shared" si="54"/>
        <v>0</v>
      </c>
      <c r="I318" s="19">
        <f t="shared" si="55"/>
        <v>0</v>
      </c>
      <c r="J318" s="20">
        <f t="shared" si="56"/>
        <v>8.9258913333333328E-2</v>
      </c>
      <c r="K318" s="20">
        <f>SUM(J$32:J318)</f>
        <v>9.589230726666667</v>
      </c>
      <c r="L318" s="17"/>
      <c r="M318" s="12">
        <v>287</v>
      </c>
      <c r="N318" s="33">
        <f t="shared" si="64"/>
        <v>0</v>
      </c>
      <c r="O318" s="33">
        <f t="shared" si="57"/>
        <v>0</v>
      </c>
      <c r="P318" s="33">
        <f t="shared" si="58"/>
        <v>0</v>
      </c>
      <c r="Q318" s="22">
        <f t="shared" si="59"/>
        <v>0.09</v>
      </c>
      <c r="R318" s="15">
        <f t="shared" si="60"/>
        <v>7.8284203424832111E-3</v>
      </c>
      <c r="S318" s="18">
        <f t="shared" si="61"/>
        <v>0</v>
      </c>
      <c r="T318" s="20">
        <f t="shared" si="62"/>
        <v>0</v>
      </c>
      <c r="U318" s="20">
        <f>SUM(T$32:T318)</f>
        <v>6.5050607633333311</v>
      </c>
    </row>
    <row r="319" spans="3:21" ht="15" thickBot="1">
      <c r="C319" s="12">
        <v>288</v>
      </c>
      <c r="D319" s="14">
        <f t="shared" si="63"/>
        <v>308892.820000001</v>
      </c>
      <c r="E319" s="12">
        <f t="shared" si="52"/>
        <v>1029.6400000000001</v>
      </c>
      <c r="F319" s="14">
        <f t="shared" si="53"/>
        <v>3744.52</v>
      </c>
      <c r="G319" s="15">
        <v>0</v>
      </c>
      <c r="H319" s="15">
        <f t="shared" si="54"/>
        <v>0</v>
      </c>
      <c r="I319" s="19">
        <f t="shared" si="55"/>
        <v>0</v>
      </c>
      <c r="J319" s="20">
        <f t="shared" si="56"/>
        <v>8.9868480000000001E-2</v>
      </c>
      <c r="K319" s="20">
        <f>SUM(J$32:J319)</f>
        <v>9.6790992066666668</v>
      </c>
      <c r="L319" s="17"/>
      <c r="M319" s="12">
        <v>288</v>
      </c>
      <c r="N319" s="33">
        <f t="shared" si="64"/>
        <v>0</v>
      </c>
      <c r="O319" s="33">
        <f t="shared" si="57"/>
        <v>0</v>
      </c>
      <c r="P319" s="33">
        <f t="shared" si="58"/>
        <v>0</v>
      </c>
      <c r="Q319" s="22">
        <f t="shared" si="59"/>
        <v>0.09</v>
      </c>
      <c r="R319" s="15">
        <f t="shared" si="60"/>
        <v>7.8284203424832111E-3</v>
      </c>
      <c r="S319" s="18">
        <f t="shared" si="61"/>
        <v>0</v>
      </c>
      <c r="T319" s="20">
        <f t="shared" si="62"/>
        <v>0</v>
      </c>
      <c r="U319" s="20">
        <f>SUM(T$32:T319)</f>
        <v>6.5050607633333311</v>
      </c>
    </row>
    <row r="320" spans="3:21" ht="15" thickBot="1">
      <c r="C320" s="12">
        <v>289</v>
      </c>
      <c r="D320" s="14">
        <f t="shared" si="63"/>
        <v>305148.30000000098</v>
      </c>
      <c r="E320" s="12">
        <f t="shared" si="52"/>
        <v>1017.16</v>
      </c>
      <c r="F320" s="14">
        <f t="shared" si="53"/>
        <v>3757</v>
      </c>
      <c r="G320" s="15">
        <v>0</v>
      </c>
      <c r="H320" s="15">
        <f t="shared" si="54"/>
        <v>0</v>
      </c>
      <c r="I320" s="19">
        <f t="shared" si="55"/>
        <v>0</v>
      </c>
      <c r="J320" s="20">
        <f t="shared" si="56"/>
        <v>9.0481083333333337E-2</v>
      </c>
      <c r="K320" s="20">
        <f>SUM(J$32:J320)</f>
        <v>9.7695802900000004</v>
      </c>
      <c r="L320" s="17"/>
      <c r="M320" s="12">
        <v>289</v>
      </c>
      <c r="N320" s="33">
        <f t="shared" si="64"/>
        <v>0</v>
      </c>
      <c r="O320" s="33">
        <f t="shared" si="57"/>
        <v>0</v>
      </c>
      <c r="P320" s="33">
        <f t="shared" si="58"/>
        <v>0</v>
      </c>
      <c r="Q320" s="22">
        <f t="shared" si="59"/>
        <v>0.09</v>
      </c>
      <c r="R320" s="15">
        <f t="shared" si="60"/>
        <v>7.8284203424832111E-3</v>
      </c>
      <c r="S320" s="18">
        <f t="shared" si="61"/>
        <v>0</v>
      </c>
      <c r="T320" s="20">
        <f t="shared" si="62"/>
        <v>0</v>
      </c>
      <c r="U320" s="20">
        <f>SUM(T$32:T320)</f>
        <v>6.5050607633333311</v>
      </c>
    </row>
    <row r="321" spans="3:21" ht="15" thickBot="1">
      <c r="C321" s="12">
        <v>290</v>
      </c>
      <c r="D321" s="14">
        <f t="shared" si="63"/>
        <v>301391.30000000098</v>
      </c>
      <c r="E321" s="12">
        <f t="shared" si="52"/>
        <v>1004.64</v>
      </c>
      <c r="F321" s="14">
        <f t="shared" si="53"/>
        <v>3769.52</v>
      </c>
      <c r="G321" s="15">
        <v>0</v>
      </c>
      <c r="H321" s="15">
        <f t="shared" si="54"/>
        <v>0</v>
      </c>
      <c r="I321" s="19">
        <f t="shared" si="55"/>
        <v>0</v>
      </c>
      <c r="J321" s="20">
        <f t="shared" si="56"/>
        <v>9.1096733333333332E-2</v>
      </c>
      <c r="K321" s="20">
        <f>SUM(J$32:J321)</f>
        <v>9.8606770233333343</v>
      </c>
      <c r="L321" s="17"/>
      <c r="M321" s="12">
        <v>290</v>
      </c>
      <c r="N321" s="33">
        <f t="shared" si="64"/>
        <v>0</v>
      </c>
      <c r="O321" s="33">
        <f t="shared" si="57"/>
        <v>0</v>
      </c>
      <c r="P321" s="33">
        <f t="shared" si="58"/>
        <v>0</v>
      </c>
      <c r="Q321" s="22">
        <f t="shared" si="59"/>
        <v>0.09</v>
      </c>
      <c r="R321" s="15">
        <f t="shared" si="60"/>
        <v>7.8284203424832111E-3</v>
      </c>
      <c r="S321" s="18">
        <f t="shared" si="61"/>
        <v>0</v>
      </c>
      <c r="T321" s="20">
        <f t="shared" si="62"/>
        <v>0</v>
      </c>
      <c r="U321" s="20">
        <f>SUM(T$32:T321)</f>
        <v>6.5050607633333311</v>
      </c>
    </row>
    <row r="322" spans="3:21" ht="15" thickBot="1">
      <c r="C322" s="12">
        <v>291</v>
      </c>
      <c r="D322" s="14">
        <f t="shared" si="63"/>
        <v>297621.78000000096</v>
      </c>
      <c r="E322" s="12">
        <f t="shared" si="52"/>
        <v>992.07</v>
      </c>
      <c r="F322" s="14">
        <f t="shared" si="53"/>
        <v>3782.09</v>
      </c>
      <c r="G322" s="15">
        <v>0</v>
      </c>
      <c r="H322" s="15">
        <f t="shared" si="54"/>
        <v>0</v>
      </c>
      <c r="I322" s="19">
        <f t="shared" si="55"/>
        <v>0</v>
      </c>
      <c r="J322" s="20">
        <f t="shared" si="56"/>
        <v>9.1715682499999993E-2</v>
      </c>
      <c r="K322" s="20">
        <f>SUM(J$32:J322)</f>
        <v>9.9523927058333346</v>
      </c>
      <c r="L322" s="17"/>
      <c r="M322" s="12">
        <v>291</v>
      </c>
      <c r="N322" s="33">
        <f t="shared" si="64"/>
        <v>0</v>
      </c>
      <c r="O322" s="33">
        <f t="shared" si="57"/>
        <v>0</v>
      </c>
      <c r="P322" s="33">
        <f t="shared" si="58"/>
        <v>0</v>
      </c>
      <c r="Q322" s="22">
        <f t="shared" si="59"/>
        <v>0.09</v>
      </c>
      <c r="R322" s="15">
        <f t="shared" si="60"/>
        <v>7.8284203424832111E-3</v>
      </c>
      <c r="S322" s="18">
        <f t="shared" si="61"/>
        <v>0</v>
      </c>
      <c r="T322" s="20">
        <f t="shared" si="62"/>
        <v>0</v>
      </c>
      <c r="U322" s="20">
        <f>SUM(T$32:T322)</f>
        <v>6.5050607633333311</v>
      </c>
    </row>
    <row r="323" spans="3:21" ht="15" thickBot="1">
      <c r="C323" s="12">
        <v>292</v>
      </c>
      <c r="D323" s="14">
        <f t="shared" si="63"/>
        <v>293839.69000000093</v>
      </c>
      <c r="E323" s="12">
        <f t="shared" si="52"/>
        <v>979.47</v>
      </c>
      <c r="F323" s="14">
        <f t="shared" si="53"/>
        <v>3794.69</v>
      </c>
      <c r="G323" s="15">
        <v>0</v>
      </c>
      <c r="H323" s="15">
        <f t="shared" si="54"/>
        <v>0</v>
      </c>
      <c r="I323" s="19">
        <f t="shared" si="55"/>
        <v>0</v>
      </c>
      <c r="J323" s="20">
        <f t="shared" si="56"/>
        <v>9.2337456666666665E-2</v>
      </c>
      <c r="K323" s="20">
        <f>SUM(J$32:J323)</f>
        <v>10.044730162500001</v>
      </c>
      <c r="L323" s="17"/>
      <c r="M323" s="12">
        <v>292</v>
      </c>
      <c r="N323" s="33">
        <f t="shared" si="64"/>
        <v>0</v>
      </c>
      <c r="O323" s="33">
        <f t="shared" si="57"/>
        <v>0</v>
      </c>
      <c r="P323" s="33">
        <f t="shared" si="58"/>
        <v>0</v>
      </c>
      <c r="Q323" s="22">
        <f t="shared" si="59"/>
        <v>0.09</v>
      </c>
      <c r="R323" s="15">
        <f t="shared" si="60"/>
        <v>7.8284203424832111E-3</v>
      </c>
      <c r="S323" s="18">
        <f t="shared" si="61"/>
        <v>0</v>
      </c>
      <c r="T323" s="20">
        <f t="shared" si="62"/>
        <v>0</v>
      </c>
      <c r="U323" s="20">
        <f>SUM(T$32:T323)</f>
        <v>6.5050607633333311</v>
      </c>
    </row>
    <row r="324" spans="3:21" ht="15" thickBot="1">
      <c r="C324" s="12">
        <v>293</v>
      </c>
      <c r="D324" s="14">
        <f t="shared" si="63"/>
        <v>290045.00000000093</v>
      </c>
      <c r="E324" s="12">
        <f t="shared" si="52"/>
        <v>966.82</v>
      </c>
      <c r="F324" s="14">
        <f t="shared" si="53"/>
        <v>3807.34</v>
      </c>
      <c r="G324" s="15">
        <v>0</v>
      </c>
      <c r="H324" s="15">
        <f t="shared" si="54"/>
        <v>0</v>
      </c>
      <c r="I324" s="19">
        <f t="shared" si="55"/>
        <v>0</v>
      </c>
      <c r="J324" s="20">
        <f t="shared" si="56"/>
        <v>9.2962551666666671E-2</v>
      </c>
      <c r="K324" s="20">
        <f>SUM(J$32:J324)</f>
        <v>10.137692714166667</v>
      </c>
      <c r="L324" s="17"/>
      <c r="M324" s="12">
        <v>293</v>
      </c>
      <c r="N324" s="33">
        <f t="shared" si="64"/>
        <v>0</v>
      </c>
      <c r="O324" s="33">
        <f t="shared" si="57"/>
        <v>0</v>
      </c>
      <c r="P324" s="33">
        <f t="shared" si="58"/>
        <v>0</v>
      </c>
      <c r="Q324" s="22">
        <f t="shared" si="59"/>
        <v>0.09</v>
      </c>
      <c r="R324" s="15">
        <f t="shared" si="60"/>
        <v>7.8284203424832111E-3</v>
      </c>
      <c r="S324" s="18">
        <f t="shared" si="61"/>
        <v>0</v>
      </c>
      <c r="T324" s="20">
        <f t="shared" si="62"/>
        <v>0</v>
      </c>
      <c r="U324" s="20">
        <f>SUM(T$32:T324)</f>
        <v>6.5050607633333311</v>
      </c>
    </row>
    <row r="325" spans="3:21" ht="15" thickBot="1">
      <c r="C325" s="12">
        <v>294</v>
      </c>
      <c r="D325" s="14">
        <f t="shared" si="63"/>
        <v>286237.66000000091</v>
      </c>
      <c r="E325" s="12">
        <f t="shared" si="52"/>
        <v>954.13</v>
      </c>
      <c r="F325" s="14">
        <f t="shared" si="53"/>
        <v>3820.03</v>
      </c>
      <c r="G325" s="15">
        <v>0</v>
      </c>
      <c r="H325" s="15">
        <f t="shared" si="54"/>
        <v>0</v>
      </c>
      <c r="I325" s="19">
        <f t="shared" si="55"/>
        <v>0</v>
      </c>
      <c r="J325" s="20">
        <f t="shared" si="56"/>
        <v>9.3590735000000008E-2</v>
      </c>
      <c r="K325" s="20">
        <f>SUM(J$32:J325)</f>
        <v>10.231283449166666</v>
      </c>
      <c r="L325" s="17"/>
      <c r="M325" s="12">
        <v>294</v>
      </c>
      <c r="N325" s="33">
        <f t="shared" si="64"/>
        <v>0</v>
      </c>
      <c r="O325" s="33">
        <f t="shared" si="57"/>
        <v>0</v>
      </c>
      <c r="P325" s="33">
        <f t="shared" si="58"/>
        <v>0</v>
      </c>
      <c r="Q325" s="22">
        <f t="shared" si="59"/>
        <v>0.09</v>
      </c>
      <c r="R325" s="15">
        <f t="shared" si="60"/>
        <v>7.8284203424832111E-3</v>
      </c>
      <c r="S325" s="18">
        <f t="shared" si="61"/>
        <v>0</v>
      </c>
      <c r="T325" s="20">
        <f t="shared" si="62"/>
        <v>0</v>
      </c>
      <c r="U325" s="20">
        <f>SUM(T$32:T325)</f>
        <v>6.5050607633333311</v>
      </c>
    </row>
    <row r="326" spans="3:21" ht="15" thickBot="1">
      <c r="C326" s="12">
        <v>295</v>
      </c>
      <c r="D326" s="14">
        <f t="shared" si="63"/>
        <v>282417.63000000088</v>
      </c>
      <c r="E326" s="12">
        <f t="shared" si="52"/>
        <v>941.39</v>
      </c>
      <c r="F326" s="14">
        <f t="shared" si="53"/>
        <v>3832.77</v>
      </c>
      <c r="G326" s="15">
        <v>0</v>
      </c>
      <c r="H326" s="15">
        <f t="shared" si="54"/>
        <v>0</v>
      </c>
      <c r="I326" s="19">
        <f t="shared" si="55"/>
        <v>0</v>
      </c>
      <c r="J326" s="20">
        <f t="shared" si="56"/>
        <v>9.4222262499999987E-2</v>
      </c>
      <c r="K326" s="20">
        <f>SUM(J$32:J326)</f>
        <v>10.325505711666667</v>
      </c>
      <c r="L326" s="17"/>
      <c r="M326" s="12">
        <v>295</v>
      </c>
      <c r="N326" s="33">
        <f t="shared" si="64"/>
        <v>0</v>
      </c>
      <c r="O326" s="33">
        <f t="shared" si="57"/>
        <v>0</v>
      </c>
      <c r="P326" s="33">
        <f t="shared" si="58"/>
        <v>0</v>
      </c>
      <c r="Q326" s="22">
        <f t="shared" si="59"/>
        <v>0.09</v>
      </c>
      <c r="R326" s="15">
        <f t="shared" si="60"/>
        <v>7.8284203424832111E-3</v>
      </c>
      <c r="S326" s="18">
        <f t="shared" si="61"/>
        <v>0</v>
      </c>
      <c r="T326" s="20">
        <f t="shared" si="62"/>
        <v>0</v>
      </c>
      <c r="U326" s="20">
        <f>SUM(T$32:T326)</f>
        <v>6.5050607633333311</v>
      </c>
    </row>
    <row r="327" spans="3:21" ht="15" thickBot="1">
      <c r="C327" s="12">
        <v>296</v>
      </c>
      <c r="D327" s="14">
        <f t="shared" si="63"/>
        <v>278584.86000000086</v>
      </c>
      <c r="E327" s="12">
        <f t="shared" si="52"/>
        <v>928.62</v>
      </c>
      <c r="F327" s="14">
        <f t="shared" si="53"/>
        <v>3845.54</v>
      </c>
      <c r="G327" s="15">
        <v>0</v>
      </c>
      <c r="H327" s="15">
        <f t="shared" si="54"/>
        <v>0</v>
      </c>
      <c r="I327" s="19">
        <f t="shared" si="55"/>
        <v>0</v>
      </c>
      <c r="J327" s="20">
        <f t="shared" si="56"/>
        <v>9.4856653333333346E-2</v>
      </c>
      <c r="K327" s="20">
        <f>SUM(J$32:J327)</f>
        <v>10.420362365000001</v>
      </c>
      <c r="L327" s="17"/>
      <c r="M327" s="12">
        <v>296</v>
      </c>
      <c r="N327" s="33">
        <f t="shared" si="64"/>
        <v>0</v>
      </c>
      <c r="O327" s="33">
        <f t="shared" si="57"/>
        <v>0</v>
      </c>
      <c r="P327" s="33">
        <f t="shared" si="58"/>
        <v>0</v>
      </c>
      <c r="Q327" s="22">
        <f t="shared" si="59"/>
        <v>0.09</v>
      </c>
      <c r="R327" s="15">
        <f t="shared" si="60"/>
        <v>7.8284203424832111E-3</v>
      </c>
      <c r="S327" s="18">
        <f t="shared" si="61"/>
        <v>0</v>
      </c>
      <c r="T327" s="20">
        <f t="shared" si="62"/>
        <v>0</v>
      </c>
      <c r="U327" s="20">
        <f>SUM(T$32:T327)</f>
        <v>6.5050607633333311</v>
      </c>
    </row>
    <row r="328" spans="3:21" ht="15" thickBot="1">
      <c r="C328" s="12">
        <v>297</v>
      </c>
      <c r="D328" s="14">
        <f t="shared" si="63"/>
        <v>274739.32000000088</v>
      </c>
      <c r="E328" s="12">
        <f t="shared" si="52"/>
        <v>915.8</v>
      </c>
      <c r="F328" s="14">
        <f t="shared" si="53"/>
        <v>3858.36</v>
      </c>
      <c r="G328" s="15">
        <v>0</v>
      </c>
      <c r="H328" s="15">
        <f t="shared" si="54"/>
        <v>0</v>
      </c>
      <c r="I328" s="19">
        <f t="shared" si="55"/>
        <v>0</v>
      </c>
      <c r="J328" s="20">
        <f t="shared" si="56"/>
        <v>9.5494409999999988E-2</v>
      </c>
      <c r="K328" s="20">
        <f>SUM(J$32:J328)</f>
        <v>10.515856775000001</v>
      </c>
      <c r="L328" s="17"/>
      <c r="M328" s="12">
        <v>297</v>
      </c>
      <c r="N328" s="33">
        <f t="shared" si="64"/>
        <v>0</v>
      </c>
      <c r="O328" s="33">
        <f t="shared" si="57"/>
        <v>0</v>
      </c>
      <c r="P328" s="33">
        <f t="shared" si="58"/>
        <v>0</v>
      </c>
      <c r="Q328" s="22">
        <f t="shared" si="59"/>
        <v>0.09</v>
      </c>
      <c r="R328" s="15">
        <f t="shared" si="60"/>
        <v>7.8284203424832111E-3</v>
      </c>
      <c r="S328" s="18">
        <f t="shared" si="61"/>
        <v>0</v>
      </c>
      <c r="T328" s="20">
        <f t="shared" si="62"/>
        <v>0</v>
      </c>
      <c r="U328" s="20">
        <f>SUM(T$32:T328)</f>
        <v>6.5050607633333311</v>
      </c>
    </row>
    <row r="329" spans="3:21" ht="15" thickBot="1">
      <c r="C329" s="12">
        <v>298</v>
      </c>
      <c r="D329" s="14">
        <f t="shared" si="63"/>
        <v>270880.96000000089</v>
      </c>
      <c r="E329" s="12">
        <f t="shared" si="52"/>
        <v>902.94</v>
      </c>
      <c r="F329" s="14">
        <f t="shared" si="53"/>
        <v>3871.22</v>
      </c>
      <c r="G329" s="15">
        <v>0</v>
      </c>
      <c r="H329" s="15">
        <f t="shared" si="54"/>
        <v>0</v>
      </c>
      <c r="I329" s="19">
        <f t="shared" si="55"/>
        <v>0</v>
      </c>
      <c r="J329" s="20">
        <f t="shared" si="56"/>
        <v>9.6135296666666675E-2</v>
      </c>
      <c r="K329" s="20">
        <f>SUM(J$32:J329)</f>
        <v>10.611992071666668</v>
      </c>
      <c r="L329" s="17"/>
      <c r="M329" s="12">
        <v>298</v>
      </c>
      <c r="N329" s="33">
        <f t="shared" si="64"/>
        <v>0</v>
      </c>
      <c r="O329" s="33">
        <f t="shared" si="57"/>
        <v>0</v>
      </c>
      <c r="P329" s="33">
        <f t="shared" si="58"/>
        <v>0</v>
      </c>
      <c r="Q329" s="22">
        <f t="shared" si="59"/>
        <v>0.09</v>
      </c>
      <c r="R329" s="15">
        <f t="shared" si="60"/>
        <v>7.8284203424832111E-3</v>
      </c>
      <c r="S329" s="18">
        <f t="shared" si="61"/>
        <v>0</v>
      </c>
      <c r="T329" s="20">
        <f t="shared" si="62"/>
        <v>0</v>
      </c>
      <c r="U329" s="20">
        <f>SUM(T$32:T329)</f>
        <v>6.5050607633333311</v>
      </c>
    </row>
    <row r="330" spans="3:21" ht="15" thickBot="1">
      <c r="C330" s="12">
        <v>299</v>
      </c>
      <c r="D330" s="14">
        <f t="shared" si="63"/>
        <v>267009.74000000092</v>
      </c>
      <c r="E330" s="12">
        <f t="shared" si="52"/>
        <v>890.03</v>
      </c>
      <c r="F330" s="14">
        <f t="shared" si="53"/>
        <v>3884.13</v>
      </c>
      <c r="G330" s="15">
        <v>0</v>
      </c>
      <c r="H330" s="15">
        <f t="shared" si="54"/>
        <v>0</v>
      </c>
      <c r="I330" s="19">
        <f t="shared" si="55"/>
        <v>0</v>
      </c>
      <c r="J330" s="20">
        <f t="shared" si="56"/>
        <v>9.6779572500000008E-2</v>
      </c>
      <c r="K330" s="20">
        <f>SUM(J$32:J330)</f>
        <v>10.708771644166667</v>
      </c>
      <c r="L330" s="17"/>
      <c r="M330" s="12">
        <v>299</v>
      </c>
      <c r="N330" s="33">
        <f t="shared" si="64"/>
        <v>0</v>
      </c>
      <c r="O330" s="33">
        <f t="shared" si="57"/>
        <v>0</v>
      </c>
      <c r="P330" s="33">
        <f t="shared" si="58"/>
        <v>0</v>
      </c>
      <c r="Q330" s="22">
        <f t="shared" si="59"/>
        <v>0.09</v>
      </c>
      <c r="R330" s="15">
        <f t="shared" si="60"/>
        <v>7.8284203424832111E-3</v>
      </c>
      <c r="S330" s="18">
        <f t="shared" si="61"/>
        <v>0</v>
      </c>
      <c r="T330" s="20">
        <f t="shared" si="62"/>
        <v>0</v>
      </c>
      <c r="U330" s="20">
        <f>SUM(T$32:T330)</f>
        <v>6.5050607633333311</v>
      </c>
    </row>
    <row r="331" spans="3:21" ht="15" thickBot="1">
      <c r="C331" s="12">
        <v>300</v>
      </c>
      <c r="D331" s="14">
        <f t="shared" si="63"/>
        <v>263125.61000000092</v>
      </c>
      <c r="E331" s="12">
        <f t="shared" si="52"/>
        <v>877.09</v>
      </c>
      <c r="F331" s="14">
        <f t="shared" si="53"/>
        <v>3897.07</v>
      </c>
      <c r="G331" s="15">
        <v>0</v>
      </c>
      <c r="H331" s="15">
        <f t="shared" si="54"/>
        <v>0</v>
      </c>
      <c r="I331" s="19">
        <f t="shared" si="55"/>
        <v>0</v>
      </c>
      <c r="J331" s="20">
        <f t="shared" si="56"/>
        <v>9.7426750000000006E-2</v>
      </c>
      <c r="K331" s="20">
        <f>SUM(J$32:J331)</f>
        <v>10.806198394166667</v>
      </c>
      <c r="L331" s="17"/>
      <c r="M331" s="12">
        <v>300</v>
      </c>
      <c r="N331" s="33">
        <f t="shared" si="64"/>
        <v>0</v>
      </c>
      <c r="O331" s="33">
        <f t="shared" si="57"/>
        <v>0</v>
      </c>
      <c r="P331" s="33">
        <f t="shared" si="58"/>
        <v>0</v>
      </c>
      <c r="Q331" s="22">
        <f t="shared" si="59"/>
        <v>0.09</v>
      </c>
      <c r="R331" s="15">
        <f t="shared" si="60"/>
        <v>7.8284203424832111E-3</v>
      </c>
      <c r="S331" s="18">
        <f t="shared" si="61"/>
        <v>0</v>
      </c>
      <c r="T331" s="20">
        <f t="shared" si="62"/>
        <v>0</v>
      </c>
      <c r="U331" s="20">
        <f>SUM(T$32:T331)</f>
        <v>6.5050607633333311</v>
      </c>
    </row>
    <row r="332" spans="3:21" ht="15" thickBot="1">
      <c r="C332" s="12">
        <v>301</v>
      </c>
      <c r="D332" s="14">
        <f t="shared" si="63"/>
        <v>259228.54000000091</v>
      </c>
      <c r="E332" s="12">
        <f t="shared" si="52"/>
        <v>864.1</v>
      </c>
      <c r="F332" s="14">
        <f t="shared" si="53"/>
        <v>3910.06</v>
      </c>
      <c r="G332" s="15">
        <v>0</v>
      </c>
      <c r="H332" s="15">
        <f t="shared" si="54"/>
        <v>0</v>
      </c>
      <c r="I332" s="19">
        <f t="shared" si="55"/>
        <v>0</v>
      </c>
      <c r="J332" s="20">
        <f t="shared" si="56"/>
        <v>9.8077338333333333E-2</v>
      </c>
      <c r="K332" s="20">
        <f>SUM(J$32:J332)</f>
        <v>10.9042757325</v>
      </c>
      <c r="L332" s="17"/>
      <c r="M332" s="12">
        <v>301</v>
      </c>
      <c r="N332" s="33">
        <f t="shared" si="64"/>
        <v>0</v>
      </c>
      <c r="O332" s="33">
        <f t="shared" si="57"/>
        <v>0</v>
      </c>
      <c r="P332" s="33">
        <f t="shared" si="58"/>
        <v>0</v>
      </c>
      <c r="Q332" s="22">
        <f t="shared" si="59"/>
        <v>0.09</v>
      </c>
      <c r="R332" s="15">
        <f t="shared" si="60"/>
        <v>7.8284203424832111E-3</v>
      </c>
      <c r="S332" s="18">
        <f t="shared" si="61"/>
        <v>0</v>
      </c>
      <c r="T332" s="20">
        <f t="shared" si="62"/>
        <v>0</v>
      </c>
      <c r="U332" s="20">
        <f>SUM(T$32:T332)</f>
        <v>6.5050607633333311</v>
      </c>
    </row>
    <row r="333" spans="3:21" ht="15" thickBot="1">
      <c r="C333" s="12">
        <v>302</v>
      </c>
      <c r="D333" s="14">
        <f t="shared" si="63"/>
        <v>255318.48000000091</v>
      </c>
      <c r="E333" s="12">
        <f t="shared" si="52"/>
        <v>851.06</v>
      </c>
      <c r="F333" s="14">
        <f t="shared" si="53"/>
        <v>3923.1</v>
      </c>
      <c r="G333" s="15">
        <v>0</v>
      </c>
      <c r="H333" s="15">
        <f t="shared" si="54"/>
        <v>0</v>
      </c>
      <c r="I333" s="19">
        <f t="shared" si="55"/>
        <v>0</v>
      </c>
      <c r="J333" s="20">
        <f t="shared" si="56"/>
        <v>9.8731349999999996E-2</v>
      </c>
      <c r="K333" s="20">
        <f>SUM(J$32:J333)</f>
        <v>11.0030070825</v>
      </c>
      <c r="L333" s="17"/>
      <c r="M333" s="12">
        <v>302</v>
      </c>
      <c r="N333" s="33">
        <f t="shared" si="64"/>
        <v>0</v>
      </c>
      <c r="O333" s="33">
        <f t="shared" si="57"/>
        <v>0</v>
      </c>
      <c r="P333" s="33">
        <f t="shared" si="58"/>
        <v>0</v>
      </c>
      <c r="Q333" s="22">
        <f t="shared" si="59"/>
        <v>0.09</v>
      </c>
      <c r="R333" s="15">
        <f t="shared" si="60"/>
        <v>7.8284203424832111E-3</v>
      </c>
      <c r="S333" s="18">
        <f t="shared" si="61"/>
        <v>0</v>
      </c>
      <c r="T333" s="20">
        <f t="shared" si="62"/>
        <v>0</v>
      </c>
      <c r="U333" s="20">
        <f>SUM(T$32:T333)</f>
        <v>6.5050607633333311</v>
      </c>
    </row>
    <row r="334" spans="3:21" ht="15" thickBot="1">
      <c r="C334" s="12">
        <v>303</v>
      </c>
      <c r="D334" s="14">
        <f t="shared" si="63"/>
        <v>251395.38000000091</v>
      </c>
      <c r="E334" s="12">
        <f t="shared" si="52"/>
        <v>837.98</v>
      </c>
      <c r="F334" s="14">
        <f t="shared" si="53"/>
        <v>3936.18</v>
      </c>
      <c r="G334" s="15">
        <v>0</v>
      </c>
      <c r="H334" s="15">
        <f t="shared" si="54"/>
        <v>0</v>
      </c>
      <c r="I334" s="19">
        <f t="shared" si="55"/>
        <v>0</v>
      </c>
      <c r="J334" s="20">
        <f t="shared" si="56"/>
        <v>9.9388545000000009E-2</v>
      </c>
      <c r="K334" s="20">
        <f>SUM(J$32:J334)</f>
        <v>11.1023956275</v>
      </c>
      <c r="L334" s="17"/>
      <c r="M334" s="12">
        <v>303</v>
      </c>
      <c r="N334" s="33">
        <f t="shared" si="64"/>
        <v>0</v>
      </c>
      <c r="O334" s="33">
        <f t="shared" si="57"/>
        <v>0</v>
      </c>
      <c r="P334" s="33">
        <f t="shared" si="58"/>
        <v>0</v>
      </c>
      <c r="Q334" s="22">
        <f t="shared" si="59"/>
        <v>0.09</v>
      </c>
      <c r="R334" s="15">
        <f t="shared" si="60"/>
        <v>7.8284203424832111E-3</v>
      </c>
      <c r="S334" s="18">
        <f t="shared" si="61"/>
        <v>0</v>
      </c>
      <c r="T334" s="20">
        <f t="shared" si="62"/>
        <v>0</v>
      </c>
      <c r="U334" s="20">
        <f>SUM(T$32:T334)</f>
        <v>6.5050607633333311</v>
      </c>
    </row>
    <row r="335" spans="3:21" ht="15" thickBot="1">
      <c r="C335" s="12">
        <v>304</v>
      </c>
      <c r="D335" s="14">
        <f t="shared" si="63"/>
        <v>247459.20000000091</v>
      </c>
      <c r="E335" s="12">
        <f t="shared" si="52"/>
        <v>824.86</v>
      </c>
      <c r="F335" s="14">
        <f t="shared" si="53"/>
        <v>3949.3</v>
      </c>
      <c r="G335" s="15">
        <v>0</v>
      </c>
      <c r="H335" s="15">
        <f t="shared" si="54"/>
        <v>0</v>
      </c>
      <c r="I335" s="19">
        <f t="shared" si="55"/>
        <v>0</v>
      </c>
      <c r="J335" s="20">
        <f t="shared" si="56"/>
        <v>0.10004893333333333</v>
      </c>
      <c r="K335" s="20">
        <f>SUM(J$32:J335)</f>
        <v>11.202444560833333</v>
      </c>
      <c r="L335" s="17"/>
      <c r="M335" s="12">
        <v>304</v>
      </c>
      <c r="N335" s="33">
        <f t="shared" si="64"/>
        <v>0</v>
      </c>
      <c r="O335" s="33">
        <f t="shared" si="57"/>
        <v>0</v>
      </c>
      <c r="P335" s="33">
        <f t="shared" si="58"/>
        <v>0</v>
      </c>
      <c r="Q335" s="22">
        <f t="shared" si="59"/>
        <v>0.09</v>
      </c>
      <c r="R335" s="15">
        <f t="shared" si="60"/>
        <v>7.8284203424832111E-3</v>
      </c>
      <c r="S335" s="18">
        <f t="shared" si="61"/>
        <v>0</v>
      </c>
      <c r="T335" s="20">
        <f t="shared" si="62"/>
        <v>0</v>
      </c>
      <c r="U335" s="20">
        <f>SUM(T$32:T335)</f>
        <v>6.5050607633333311</v>
      </c>
    </row>
    <row r="336" spans="3:21" ht="15" thickBot="1">
      <c r="C336" s="12">
        <v>305</v>
      </c>
      <c r="D336" s="14">
        <f t="shared" si="63"/>
        <v>243509.90000000093</v>
      </c>
      <c r="E336" s="12">
        <f t="shared" si="52"/>
        <v>811.7</v>
      </c>
      <c r="F336" s="14">
        <f t="shared" si="53"/>
        <v>3962.46</v>
      </c>
      <c r="G336" s="15">
        <v>0</v>
      </c>
      <c r="H336" s="15">
        <f t="shared" si="54"/>
        <v>0</v>
      </c>
      <c r="I336" s="19">
        <f t="shared" si="55"/>
        <v>0</v>
      </c>
      <c r="J336" s="20">
        <f t="shared" si="56"/>
        <v>0.100712525</v>
      </c>
      <c r="K336" s="20">
        <f>SUM(J$32:J336)</f>
        <v>11.303157085833334</v>
      </c>
      <c r="L336" s="17"/>
      <c r="M336" s="12">
        <v>305</v>
      </c>
      <c r="N336" s="33">
        <f t="shared" si="64"/>
        <v>0</v>
      </c>
      <c r="O336" s="33">
        <f t="shared" si="57"/>
        <v>0</v>
      </c>
      <c r="P336" s="33">
        <f t="shared" si="58"/>
        <v>0</v>
      </c>
      <c r="Q336" s="22">
        <f t="shared" si="59"/>
        <v>0.09</v>
      </c>
      <c r="R336" s="15">
        <f t="shared" si="60"/>
        <v>7.8284203424832111E-3</v>
      </c>
      <c r="S336" s="18">
        <f t="shared" si="61"/>
        <v>0</v>
      </c>
      <c r="T336" s="20">
        <f t="shared" si="62"/>
        <v>0</v>
      </c>
      <c r="U336" s="20">
        <f>SUM(T$32:T336)</f>
        <v>6.5050607633333311</v>
      </c>
    </row>
    <row r="337" spans="3:21" ht="15" thickBot="1">
      <c r="C337" s="12">
        <v>306</v>
      </c>
      <c r="D337" s="14">
        <f t="shared" si="63"/>
        <v>239547.44000000093</v>
      </c>
      <c r="E337" s="12">
        <f t="shared" si="52"/>
        <v>798.49</v>
      </c>
      <c r="F337" s="14">
        <f t="shared" si="53"/>
        <v>3975.67</v>
      </c>
      <c r="G337" s="15">
        <v>0</v>
      </c>
      <c r="H337" s="15">
        <f t="shared" si="54"/>
        <v>0</v>
      </c>
      <c r="I337" s="19">
        <f t="shared" si="55"/>
        <v>0</v>
      </c>
      <c r="J337" s="20">
        <f t="shared" si="56"/>
        <v>0.10137958500000001</v>
      </c>
      <c r="K337" s="20">
        <f>SUM(J$32:J337)</f>
        <v>11.404536670833334</v>
      </c>
      <c r="L337" s="17"/>
      <c r="M337" s="12">
        <v>306</v>
      </c>
      <c r="N337" s="33">
        <f t="shared" si="64"/>
        <v>0</v>
      </c>
      <c r="O337" s="33">
        <f t="shared" si="57"/>
        <v>0</v>
      </c>
      <c r="P337" s="33">
        <f t="shared" si="58"/>
        <v>0</v>
      </c>
      <c r="Q337" s="22">
        <f t="shared" si="59"/>
        <v>0.09</v>
      </c>
      <c r="R337" s="15">
        <f t="shared" si="60"/>
        <v>7.8284203424832111E-3</v>
      </c>
      <c r="S337" s="18">
        <f t="shared" si="61"/>
        <v>0</v>
      </c>
      <c r="T337" s="20">
        <f t="shared" si="62"/>
        <v>0</v>
      </c>
      <c r="U337" s="20">
        <f>SUM(T$32:T337)</f>
        <v>6.5050607633333311</v>
      </c>
    </row>
    <row r="338" spans="3:21" ht="15" thickBot="1">
      <c r="C338" s="12">
        <v>307</v>
      </c>
      <c r="D338" s="14">
        <f t="shared" si="63"/>
        <v>235571.77000000092</v>
      </c>
      <c r="E338" s="12">
        <f t="shared" si="52"/>
        <v>785.24</v>
      </c>
      <c r="F338" s="14">
        <f t="shared" si="53"/>
        <v>3988.92</v>
      </c>
      <c r="G338" s="15">
        <v>0</v>
      </c>
      <c r="H338" s="15">
        <f t="shared" si="54"/>
        <v>0</v>
      </c>
      <c r="I338" s="19">
        <f t="shared" si="55"/>
        <v>0</v>
      </c>
      <c r="J338" s="20">
        <f t="shared" si="56"/>
        <v>0.10204987</v>
      </c>
      <c r="K338" s="20">
        <f>SUM(J$32:J338)</f>
        <v>11.506586540833334</v>
      </c>
      <c r="L338" s="17"/>
      <c r="M338" s="12">
        <v>307</v>
      </c>
      <c r="N338" s="33">
        <f t="shared" si="64"/>
        <v>0</v>
      </c>
      <c r="O338" s="33">
        <f t="shared" si="57"/>
        <v>0</v>
      </c>
      <c r="P338" s="33">
        <f t="shared" si="58"/>
        <v>0</v>
      </c>
      <c r="Q338" s="22">
        <f t="shared" si="59"/>
        <v>0.09</v>
      </c>
      <c r="R338" s="15">
        <f t="shared" si="60"/>
        <v>7.8284203424832111E-3</v>
      </c>
      <c r="S338" s="18">
        <f t="shared" si="61"/>
        <v>0</v>
      </c>
      <c r="T338" s="20">
        <f t="shared" si="62"/>
        <v>0</v>
      </c>
      <c r="U338" s="20">
        <f>SUM(T$32:T338)</f>
        <v>6.5050607633333311</v>
      </c>
    </row>
    <row r="339" spans="3:21" ht="15" thickBot="1">
      <c r="C339" s="12">
        <v>308</v>
      </c>
      <c r="D339" s="14">
        <f t="shared" si="63"/>
        <v>231582.85000000091</v>
      </c>
      <c r="E339" s="12">
        <f t="shared" si="52"/>
        <v>771.94</v>
      </c>
      <c r="F339" s="14">
        <f t="shared" si="53"/>
        <v>4002.22</v>
      </c>
      <c r="G339" s="15">
        <v>0</v>
      </c>
      <c r="H339" s="15">
        <f t="shared" si="54"/>
        <v>0</v>
      </c>
      <c r="I339" s="19">
        <f t="shared" si="55"/>
        <v>0</v>
      </c>
      <c r="J339" s="20">
        <f t="shared" si="56"/>
        <v>0.10272364666666667</v>
      </c>
      <c r="K339" s="20">
        <f>SUM(J$32:J339)</f>
        <v>11.6093101875</v>
      </c>
      <c r="L339" s="17"/>
      <c r="M339" s="12">
        <v>308</v>
      </c>
      <c r="N339" s="33">
        <f t="shared" si="64"/>
        <v>0</v>
      </c>
      <c r="O339" s="33">
        <f t="shared" si="57"/>
        <v>0</v>
      </c>
      <c r="P339" s="33">
        <f t="shared" si="58"/>
        <v>0</v>
      </c>
      <c r="Q339" s="22">
        <f t="shared" si="59"/>
        <v>0.09</v>
      </c>
      <c r="R339" s="15">
        <f t="shared" si="60"/>
        <v>7.8284203424832111E-3</v>
      </c>
      <c r="S339" s="18">
        <f t="shared" si="61"/>
        <v>0</v>
      </c>
      <c r="T339" s="20">
        <f t="shared" si="62"/>
        <v>0</v>
      </c>
      <c r="U339" s="20">
        <f>SUM(T$32:T339)</f>
        <v>6.5050607633333311</v>
      </c>
    </row>
    <row r="340" spans="3:21" ht="15" thickBot="1">
      <c r="C340" s="12">
        <v>309</v>
      </c>
      <c r="D340" s="14">
        <f t="shared" si="63"/>
        <v>227580.63000000091</v>
      </c>
      <c r="E340" s="12">
        <f t="shared" si="52"/>
        <v>758.6</v>
      </c>
      <c r="F340" s="14">
        <f t="shared" si="53"/>
        <v>4015.56</v>
      </c>
      <c r="G340" s="15">
        <v>0</v>
      </c>
      <c r="H340" s="15">
        <f t="shared" si="54"/>
        <v>0</v>
      </c>
      <c r="I340" s="19">
        <f t="shared" si="55"/>
        <v>0</v>
      </c>
      <c r="J340" s="20">
        <f t="shared" si="56"/>
        <v>0.10340067</v>
      </c>
      <c r="K340" s="20">
        <f>SUM(J$32:J340)</f>
        <v>11.712710857499999</v>
      </c>
      <c r="L340" s="17"/>
      <c r="M340" s="12">
        <v>309</v>
      </c>
      <c r="N340" s="33">
        <f t="shared" si="64"/>
        <v>0</v>
      </c>
      <c r="O340" s="33">
        <f t="shared" si="57"/>
        <v>0</v>
      </c>
      <c r="P340" s="33">
        <f t="shared" si="58"/>
        <v>0</v>
      </c>
      <c r="Q340" s="22">
        <f t="shared" si="59"/>
        <v>0.09</v>
      </c>
      <c r="R340" s="15">
        <f t="shared" si="60"/>
        <v>7.8284203424832111E-3</v>
      </c>
      <c r="S340" s="18">
        <f t="shared" si="61"/>
        <v>0</v>
      </c>
      <c r="T340" s="20">
        <f t="shared" si="62"/>
        <v>0</v>
      </c>
      <c r="U340" s="20">
        <f>SUM(T$32:T340)</f>
        <v>6.5050607633333311</v>
      </c>
    </row>
    <row r="341" spans="3:21" ht="15" thickBot="1">
      <c r="C341" s="12">
        <v>310</v>
      </c>
      <c r="D341" s="14">
        <f t="shared" si="63"/>
        <v>223565.07000000091</v>
      </c>
      <c r="E341" s="12">
        <f t="shared" si="52"/>
        <v>745.22</v>
      </c>
      <c r="F341" s="14">
        <f t="shared" si="53"/>
        <v>4028.94</v>
      </c>
      <c r="G341" s="15">
        <v>0</v>
      </c>
      <c r="H341" s="15">
        <f t="shared" si="54"/>
        <v>0</v>
      </c>
      <c r="I341" s="19">
        <f t="shared" si="55"/>
        <v>0</v>
      </c>
      <c r="J341" s="20">
        <f t="shared" si="56"/>
        <v>0.10408094999999999</v>
      </c>
      <c r="K341" s="20">
        <f>SUM(J$32:J341)</f>
        <v>11.8167918075</v>
      </c>
      <c r="L341" s="17"/>
      <c r="M341" s="12">
        <v>310</v>
      </c>
      <c r="N341" s="33">
        <f t="shared" si="64"/>
        <v>0</v>
      </c>
      <c r="O341" s="33">
        <f t="shared" si="57"/>
        <v>0</v>
      </c>
      <c r="P341" s="33">
        <f t="shared" si="58"/>
        <v>0</v>
      </c>
      <c r="Q341" s="22">
        <f t="shared" si="59"/>
        <v>0.09</v>
      </c>
      <c r="R341" s="15">
        <f t="shared" si="60"/>
        <v>7.8284203424832111E-3</v>
      </c>
      <c r="S341" s="18">
        <f t="shared" si="61"/>
        <v>0</v>
      </c>
      <c r="T341" s="20">
        <f t="shared" si="62"/>
        <v>0</v>
      </c>
      <c r="U341" s="20">
        <f>SUM(T$32:T341)</f>
        <v>6.5050607633333311</v>
      </c>
    </row>
    <row r="342" spans="3:21" ht="15" thickBot="1">
      <c r="C342" s="12">
        <v>311</v>
      </c>
      <c r="D342" s="14">
        <f t="shared" si="63"/>
        <v>219536.13000000091</v>
      </c>
      <c r="E342" s="12">
        <f t="shared" si="52"/>
        <v>731.79</v>
      </c>
      <c r="F342" s="14">
        <f t="shared" si="53"/>
        <v>4042.37</v>
      </c>
      <c r="G342" s="15">
        <v>0</v>
      </c>
      <c r="H342" s="15">
        <f t="shared" si="54"/>
        <v>0</v>
      </c>
      <c r="I342" s="19">
        <f t="shared" si="55"/>
        <v>0</v>
      </c>
      <c r="J342" s="20">
        <f t="shared" si="56"/>
        <v>0.10476475583333333</v>
      </c>
      <c r="K342" s="20">
        <f>SUM(J$32:J342)</f>
        <v>11.921556563333333</v>
      </c>
      <c r="L342" s="17"/>
      <c r="M342" s="12">
        <v>311</v>
      </c>
      <c r="N342" s="33">
        <f t="shared" si="64"/>
        <v>0</v>
      </c>
      <c r="O342" s="33">
        <f t="shared" si="57"/>
        <v>0</v>
      </c>
      <c r="P342" s="33">
        <f t="shared" si="58"/>
        <v>0</v>
      </c>
      <c r="Q342" s="22">
        <f t="shared" si="59"/>
        <v>0.09</v>
      </c>
      <c r="R342" s="15">
        <f t="shared" si="60"/>
        <v>7.8284203424832111E-3</v>
      </c>
      <c r="S342" s="18">
        <f t="shared" si="61"/>
        <v>0</v>
      </c>
      <c r="T342" s="20">
        <f t="shared" si="62"/>
        <v>0</v>
      </c>
      <c r="U342" s="20">
        <f>SUM(T$32:T342)</f>
        <v>6.5050607633333311</v>
      </c>
    </row>
    <row r="343" spans="3:21" ht="15" thickBot="1">
      <c r="C343" s="12">
        <v>312</v>
      </c>
      <c r="D343" s="14">
        <f t="shared" si="63"/>
        <v>215493.76000000091</v>
      </c>
      <c r="E343" s="12">
        <f t="shared" si="52"/>
        <v>718.31</v>
      </c>
      <c r="F343" s="14">
        <f t="shared" si="53"/>
        <v>4055.85</v>
      </c>
      <c r="G343" s="15">
        <v>0</v>
      </c>
      <c r="H343" s="15">
        <f t="shared" si="54"/>
        <v>0</v>
      </c>
      <c r="I343" s="19">
        <f t="shared" si="55"/>
        <v>0</v>
      </c>
      <c r="J343" s="20">
        <f t="shared" si="56"/>
        <v>0.10545209999999999</v>
      </c>
      <c r="K343" s="20">
        <f>SUM(J$32:J343)</f>
        <v>12.027008663333334</v>
      </c>
      <c r="L343" s="17"/>
      <c r="M343" s="12">
        <v>312</v>
      </c>
      <c r="N343" s="33">
        <f t="shared" si="64"/>
        <v>0</v>
      </c>
      <c r="O343" s="33">
        <f t="shared" si="57"/>
        <v>0</v>
      </c>
      <c r="P343" s="33">
        <f t="shared" si="58"/>
        <v>0</v>
      </c>
      <c r="Q343" s="22">
        <f t="shared" si="59"/>
        <v>0.09</v>
      </c>
      <c r="R343" s="15">
        <f t="shared" si="60"/>
        <v>7.8284203424832111E-3</v>
      </c>
      <c r="S343" s="18">
        <f t="shared" si="61"/>
        <v>0</v>
      </c>
      <c r="T343" s="20">
        <f t="shared" si="62"/>
        <v>0</v>
      </c>
      <c r="U343" s="20">
        <f>SUM(T$32:T343)</f>
        <v>6.5050607633333311</v>
      </c>
    </row>
    <row r="344" spans="3:21" ht="15" thickBot="1">
      <c r="C344" s="12">
        <v>313</v>
      </c>
      <c r="D344" s="14">
        <f t="shared" si="63"/>
        <v>211437.91000000091</v>
      </c>
      <c r="E344" s="12">
        <f t="shared" si="52"/>
        <v>704.79</v>
      </c>
      <c r="F344" s="14">
        <f t="shared" si="53"/>
        <v>4069.37</v>
      </c>
      <c r="G344" s="15">
        <v>0</v>
      </c>
      <c r="H344" s="15">
        <f t="shared" si="54"/>
        <v>0</v>
      </c>
      <c r="I344" s="19">
        <f t="shared" si="55"/>
        <v>0</v>
      </c>
      <c r="J344" s="20">
        <f t="shared" si="56"/>
        <v>0.10614273416666667</v>
      </c>
      <c r="K344" s="20">
        <f>SUM(J$32:J344)</f>
        <v>12.133151397500001</v>
      </c>
      <c r="L344" s="17"/>
      <c r="M344" s="12">
        <v>313</v>
      </c>
      <c r="N344" s="33">
        <f t="shared" si="64"/>
        <v>0</v>
      </c>
      <c r="O344" s="33">
        <f t="shared" si="57"/>
        <v>0</v>
      </c>
      <c r="P344" s="33">
        <f t="shared" si="58"/>
        <v>0</v>
      </c>
      <c r="Q344" s="22">
        <f t="shared" si="59"/>
        <v>0.09</v>
      </c>
      <c r="R344" s="15">
        <f t="shared" si="60"/>
        <v>7.8284203424832111E-3</v>
      </c>
      <c r="S344" s="18">
        <f t="shared" si="61"/>
        <v>0</v>
      </c>
      <c r="T344" s="20">
        <f t="shared" si="62"/>
        <v>0</v>
      </c>
      <c r="U344" s="20">
        <f>SUM(T$32:T344)</f>
        <v>6.5050607633333311</v>
      </c>
    </row>
    <row r="345" spans="3:21" ht="15" thickBot="1">
      <c r="C345" s="12">
        <v>314</v>
      </c>
      <c r="D345" s="14">
        <f t="shared" si="63"/>
        <v>207368.54000000091</v>
      </c>
      <c r="E345" s="12">
        <f t="shared" si="52"/>
        <v>691.23</v>
      </c>
      <c r="F345" s="14">
        <f t="shared" si="53"/>
        <v>4082.93</v>
      </c>
      <c r="G345" s="15">
        <v>0</v>
      </c>
      <c r="H345" s="15">
        <f t="shared" si="54"/>
        <v>0</v>
      </c>
      <c r="I345" s="19">
        <f t="shared" si="55"/>
        <v>0</v>
      </c>
      <c r="J345" s="20">
        <f t="shared" si="56"/>
        <v>0.10683666833333333</v>
      </c>
      <c r="K345" s="20">
        <f>SUM(J$32:J345)</f>
        <v>12.239988065833334</v>
      </c>
      <c r="L345" s="17"/>
      <c r="M345" s="12">
        <v>314</v>
      </c>
      <c r="N345" s="33">
        <f t="shared" si="64"/>
        <v>0</v>
      </c>
      <c r="O345" s="33">
        <f t="shared" si="57"/>
        <v>0</v>
      </c>
      <c r="P345" s="33">
        <f t="shared" si="58"/>
        <v>0</v>
      </c>
      <c r="Q345" s="22">
        <f t="shared" si="59"/>
        <v>0.09</v>
      </c>
      <c r="R345" s="15">
        <f t="shared" si="60"/>
        <v>7.8284203424832111E-3</v>
      </c>
      <c r="S345" s="18">
        <f t="shared" si="61"/>
        <v>0</v>
      </c>
      <c r="T345" s="20">
        <f t="shared" si="62"/>
        <v>0</v>
      </c>
      <c r="U345" s="20">
        <f>SUM(T$32:T345)</f>
        <v>6.5050607633333311</v>
      </c>
    </row>
    <row r="346" spans="3:21" ht="15" thickBot="1">
      <c r="C346" s="12">
        <v>315</v>
      </c>
      <c r="D346" s="14">
        <f t="shared" si="63"/>
        <v>203285.61000000092</v>
      </c>
      <c r="E346" s="12">
        <f t="shared" si="52"/>
        <v>677.62</v>
      </c>
      <c r="F346" s="14">
        <f t="shared" si="53"/>
        <v>4096.54</v>
      </c>
      <c r="G346" s="15">
        <v>0</v>
      </c>
      <c r="H346" s="15">
        <f t="shared" si="54"/>
        <v>0</v>
      </c>
      <c r="I346" s="19">
        <f t="shared" si="55"/>
        <v>0</v>
      </c>
      <c r="J346" s="20">
        <f t="shared" si="56"/>
        <v>0.10753417500000001</v>
      </c>
      <c r="K346" s="20">
        <f>SUM(J$32:J346)</f>
        <v>12.347522240833333</v>
      </c>
      <c r="L346" s="17"/>
      <c r="M346" s="12">
        <v>315</v>
      </c>
      <c r="N346" s="33">
        <f t="shared" si="64"/>
        <v>0</v>
      </c>
      <c r="O346" s="33">
        <f t="shared" si="57"/>
        <v>0</v>
      </c>
      <c r="P346" s="33">
        <f t="shared" si="58"/>
        <v>0</v>
      </c>
      <c r="Q346" s="22">
        <f t="shared" si="59"/>
        <v>0.09</v>
      </c>
      <c r="R346" s="15">
        <f t="shared" si="60"/>
        <v>7.8284203424832111E-3</v>
      </c>
      <c r="S346" s="18">
        <f t="shared" si="61"/>
        <v>0</v>
      </c>
      <c r="T346" s="20">
        <f t="shared" si="62"/>
        <v>0</v>
      </c>
      <c r="U346" s="20">
        <f>SUM(T$32:T346)</f>
        <v>6.5050607633333311</v>
      </c>
    </row>
    <row r="347" spans="3:21" ht="15" thickBot="1">
      <c r="C347" s="12">
        <v>316</v>
      </c>
      <c r="D347" s="14">
        <f t="shared" si="63"/>
        <v>199189.07000000091</v>
      </c>
      <c r="E347" s="12">
        <f t="shared" si="52"/>
        <v>663.96</v>
      </c>
      <c r="F347" s="14">
        <f t="shared" si="53"/>
        <v>4110.2</v>
      </c>
      <c r="G347" s="15">
        <v>0</v>
      </c>
      <c r="H347" s="15">
        <f t="shared" si="54"/>
        <v>0</v>
      </c>
      <c r="I347" s="19">
        <f t="shared" si="55"/>
        <v>0</v>
      </c>
      <c r="J347" s="20">
        <f t="shared" si="56"/>
        <v>0.10823526666666666</v>
      </c>
      <c r="K347" s="20">
        <f>SUM(J$32:J347)</f>
        <v>12.4557575075</v>
      </c>
      <c r="L347" s="17"/>
      <c r="M347" s="12">
        <v>316</v>
      </c>
      <c r="N347" s="33">
        <f t="shared" si="64"/>
        <v>0</v>
      </c>
      <c r="O347" s="33">
        <f t="shared" si="57"/>
        <v>0</v>
      </c>
      <c r="P347" s="33">
        <f t="shared" si="58"/>
        <v>0</v>
      </c>
      <c r="Q347" s="22">
        <f t="shared" si="59"/>
        <v>0.09</v>
      </c>
      <c r="R347" s="15">
        <f t="shared" si="60"/>
        <v>7.8284203424832111E-3</v>
      </c>
      <c r="S347" s="18">
        <f t="shared" si="61"/>
        <v>0</v>
      </c>
      <c r="T347" s="20">
        <f t="shared" si="62"/>
        <v>0</v>
      </c>
      <c r="U347" s="20">
        <f>SUM(T$32:T347)</f>
        <v>6.5050607633333311</v>
      </c>
    </row>
    <row r="348" spans="3:21" ht="15" thickBot="1">
      <c r="C348" s="12">
        <v>317</v>
      </c>
      <c r="D348" s="14">
        <f t="shared" si="63"/>
        <v>195078.8700000009</v>
      </c>
      <c r="E348" s="12">
        <f t="shared" si="52"/>
        <v>650.26</v>
      </c>
      <c r="F348" s="14">
        <f t="shared" si="53"/>
        <v>4123.8999999999996</v>
      </c>
      <c r="G348" s="15">
        <v>0</v>
      </c>
      <c r="H348" s="15">
        <f t="shared" si="54"/>
        <v>0</v>
      </c>
      <c r="I348" s="19">
        <f t="shared" si="55"/>
        <v>0</v>
      </c>
      <c r="J348" s="20">
        <f t="shared" si="56"/>
        <v>0.10893969166666666</v>
      </c>
      <c r="K348" s="20">
        <f>SUM(J$32:J348)</f>
        <v>12.564697199166666</v>
      </c>
      <c r="L348" s="17"/>
      <c r="M348" s="12">
        <v>317</v>
      </c>
      <c r="N348" s="33">
        <f t="shared" si="64"/>
        <v>0</v>
      </c>
      <c r="O348" s="33">
        <f t="shared" si="57"/>
        <v>0</v>
      </c>
      <c r="P348" s="33">
        <f t="shared" si="58"/>
        <v>0</v>
      </c>
      <c r="Q348" s="22">
        <f t="shared" si="59"/>
        <v>0.09</v>
      </c>
      <c r="R348" s="15">
        <f t="shared" si="60"/>
        <v>7.8284203424832111E-3</v>
      </c>
      <c r="S348" s="18">
        <f t="shared" si="61"/>
        <v>0</v>
      </c>
      <c r="T348" s="20">
        <f t="shared" si="62"/>
        <v>0</v>
      </c>
      <c r="U348" s="20">
        <f>SUM(T$32:T348)</f>
        <v>6.5050607633333311</v>
      </c>
    </row>
    <row r="349" spans="3:21" ht="15" thickBot="1">
      <c r="C349" s="12">
        <v>318</v>
      </c>
      <c r="D349" s="14">
        <f t="shared" si="63"/>
        <v>190954.9700000009</v>
      </c>
      <c r="E349" s="12">
        <f t="shared" si="52"/>
        <v>636.52</v>
      </c>
      <c r="F349" s="14">
        <f t="shared" si="53"/>
        <v>4137.6400000000003</v>
      </c>
      <c r="G349" s="15">
        <v>0</v>
      </c>
      <c r="H349" s="15">
        <f t="shared" si="54"/>
        <v>0</v>
      </c>
      <c r="I349" s="19">
        <f t="shared" si="55"/>
        <v>0</v>
      </c>
      <c r="J349" s="20">
        <f t="shared" si="56"/>
        <v>0.10964746</v>
      </c>
      <c r="K349" s="20">
        <f>SUM(J$32:J349)</f>
        <v>12.674344659166666</v>
      </c>
      <c r="L349" s="17"/>
      <c r="M349" s="12">
        <v>318</v>
      </c>
      <c r="N349" s="33">
        <f t="shared" si="64"/>
        <v>0</v>
      </c>
      <c r="O349" s="33">
        <f t="shared" si="57"/>
        <v>0</v>
      </c>
      <c r="P349" s="33">
        <f t="shared" si="58"/>
        <v>0</v>
      </c>
      <c r="Q349" s="22">
        <f t="shared" si="59"/>
        <v>0.09</v>
      </c>
      <c r="R349" s="15">
        <f t="shared" si="60"/>
        <v>7.8284203424832111E-3</v>
      </c>
      <c r="S349" s="18">
        <f t="shared" si="61"/>
        <v>0</v>
      </c>
      <c r="T349" s="20">
        <f t="shared" si="62"/>
        <v>0</v>
      </c>
      <c r="U349" s="20">
        <f>SUM(T$32:T349)</f>
        <v>6.5050607633333311</v>
      </c>
    </row>
    <row r="350" spans="3:21" ht="15" thickBot="1">
      <c r="C350" s="12">
        <v>319</v>
      </c>
      <c r="D350" s="14">
        <f t="shared" si="63"/>
        <v>186817.33000000089</v>
      </c>
      <c r="E350" s="12">
        <f t="shared" si="52"/>
        <v>622.72</v>
      </c>
      <c r="F350" s="14">
        <f t="shared" si="53"/>
        <v>4151.4399999999996</v>
      </c>
      <c r="G350" s="15">
        <v>0</v>
      </c>
      <c r="H350" s="15">
        <f t="shared" si="54"/>
        <v>0</v>
      </c>
      <c r="I350" s="19">
        <f t="shared" si="55"/>
        <v>0</v>
      </c>
      <c r="J350" s="20">
        <f t="shared" si="56"/>
        <v>0.11035911333333333</v>
      </c>
      <c r="K350" s="20">
        <f>SUM(J$32:J350)</f>
        <v>12.784703772499999</v>
      </c>
      <c r="L350" s="17"/>
      <c r="M350" s="12">
        <v>319</v>
      </c>
      <c r="N350" s="33">
        <f t="shared" si="64"/>
        <v>0</v>
      </c>
      <c r="O350" s="33">
        <f t="shared" si="57"/>
        <v>0</v>
      </c>
      <c r="P350" s="33">
        <f t="shared" si="58"/>
        <v>0</v>
      </c>
      <c r="Q350" s="22">
        <f t="shared" si="59"/>
        <v>0.09</v>
      </c>
      <c r="R350" s="15">
        <f t="shared" si="60"/>
        <v>7.8284203424832111E-3</v>
      </c>
      <c r="S350" s="18">
        <f t="shared" si="61"/>
        <v>0</v>
      </c>
      <c r="T350" s="20">
        <f t="shared" si="62"/>
        <v>0</v>
      </c>
      <c r="U350" s="20">
        <f>SUM(T$32:T350)</f>
        <v>6.5050607633333311</v>
      </c>
    </row>
    <row r="351" spans="3:21" ht="15" thickBot="1">
      <c r="C351" s="12">
        <v>320</v>
      </c>
      <c r="D351" s="14">
        <f t="shared" si="63"/>
        <v>182665.89000000089</v>
      </c>
      <c r="E351" s="12">
        <f t="shared" si="52"/>
        <v>608.89</v>
      </c>
      <c r="F351" s="14">
        <f t="shared" si="53"/>
        <v>4165.2700000000004</v>
      </c>
      <c r="G351" s="15">
        <v>0</v>
      </c>
      <c r="H351" s="15">
        <f t="shared" si="54"/>
        <v>0</v>
      </c>
      <c r="I351" s="19">
        <f t="shared" si="55"/>
        <v>0</v>
      </c>
      <c r="J351" s="20">
        <f t="shared" si="56"/>
        <v>0.11107386666666667</v>
      </c>
      <c r="K351" s="20">
        <f>SUM(J$32:J351)</f>
        <v>12.895777639166665</v>
      </c>
      <c r="L351" s="17"/>
      <c r="M351" s="12">
        <v>320</v>
      </c>
      <c r="N351" s="33">
        <f t="shared" si="64"/>
        <v>0</v>
      </c>
      <c r="O351" s="33">
        <f t="shared" si="57"/>
        <v>0</v>
      </c>
      <c r="P351" s="33">
        <f t="shared" si="58"/>
        <v>0</v>
      </c>
      <c r="Q351" s="22">
        <f t="shared" si="59"/>
        <v>0.09</v>
      </c>
      <c r="R351" s="15">
        <f t="shared" si="60"/>
        <v>7.8284203424832111E-3</v>
      </c>
      <c r="S351" s="18">
        <f t="shared" si="61"/>
        <v>0</v>
      </c>
      <c r="T351" s="20">
        <f t="shared" si="62"/>
        <v>0</v>
      </c>
      <c r="U351" s="20">
        <f>SUM(T$32:T351)</f>
        <v>6.5050607633333311</v>
      </c>
    </row>
    <row r="352" spans="3:21" ht="15" thickBot="1">
      <c r="C352" s="12">
        <v>321</v>
      </c>
      <c r="D352" s="14">
        <f t="shared" si="63"/>
        <v>178500.6200000009</v>
      </c>
      <c r="E352" s="12">
        <f t="shared" si="52"/>
        <v>595</v>
      </c>
      <c r="F352" s="14">
        <f t="shared" si="53"/>
        <v>4179.16</v>
      </c>
      <c r="G352" s="15">
        <v>0</v>
      </c>
      <c r="H352" s="15">
        <f t="shared" si="54"/>
        <v>0</v>
      </c>
      <c r="I352" s="19">
        <f t="shared" si="55"/>
        <v>0</v>
      </c>
      <c r="J352" s="20">
        <f t="shared" si="56"/>
        <v>0.11179252999999999</v>
      </c>
      <c r="K352" s="20">
        <f>SUM(J$32:J352)</f>
        <v>13.007570169166666</v>
      </c>
      <c r="L352" s="17"/>
      <c r="M352" s="12">
        <v>321</v>
      </c>
      <c r="N352" s="33">
        <f t="shared" si="64"/>
        <v>0</v>
      </c>
      <c r="O352" s="33">
        <f t="shared" si="57"/>
        <v>0</v>
      </c>
      <c r="P352" s="33">
        <f t="shared" si="58"/>
        <v>0</v>
      </c>
      <c r="Q352" s="22">
        <f t="shared" si="59"/>
        <v>0.09</v>
      </c>
      <c r="R352" s="15">
        <f t="shared" si="60"/>
        <v>7.8284203424832111E-3</v>
      </c>
      <c r="S352" s="18">
        <f t="shared" si="61"/>
        <v>0</v>
      </c>
      <c r="T352" s="20">
        <f t="shared" si="62"/>
        <v>0</v>
      </c>
      <c r="U352" s="20">
        <f>SUM(T$32:T352)</f>
        <v>6.5050607633333311</v>
      </c>
    </row>
    <row r="353" spans="3:21" ht="15" thickBot="1">
      <c r="C353" s="12">
        <v>322</v>
      </c>
      <c r="D353" s="14">
        <f t="shared" si="63"/>
        <v>174321.46000000089</v>
      </c>
      <c r="E353" s="12">
        <f t="shared" ref="E353:E391" si="65">ROUND(D353*(1+($E$9/12))-D353,2)</f>
        <v>581.07000000000005</v>
      </c>
      <c r="F353" s="14">
        <f t="shared" ref="F353:F391" si="66">ROUND(MIN(D353+E353,$E$10-E353),2)</f>
        <v>4193.09</v>
      </c>
      <c r="G353" s="15">
        <v>0</v>
      </c>
      <c r="H353" s="15">
        <f t="shared" ref="H353:H391" si="67">1-(1-G353)^(1/12)</f>
        <v>0</v>
      </c>
      <c r="I353" s="19">
        <f t="shared" ref="I353:I391" si="68">ROUND((D353-F353)*H353,2)</f>
        <v>0</v>
      </c>
      <c r="J353" s="20">
        <f t="shared" ref="J353:J391" si="69">(C353*(F353+I353))/(12*$E$7)</f>
        <v>0.11251458166666667</v>
      </c>
      <c r="K353" s="20">
        <f>SUM(J$32:J353)</f>
        <v>13.120084750833332</v>
      </c>
      <c r="L353" s="17"/>
      <c r="M353" s="12">
        <v>322</v>
      </c>
      <c r="N353" s="33">
        <f t="shared" si="64"/>
        <v>0</v>
      </c>
      <c r="O353" s="33">
        <f t="shared" ref="O353:O391" si="70">ROUND(N353*(1+($E$9/12))-N353,2)</f>
        <v>0</v>
      </c>
      <c r="P353" s="33">
        <f t="shared" ref="P353:P391" si="71">ROUND(MIN(N353+O353,$E$10-O353),2)</f>
        <v>0</v>
      </c>
      <c r="Q353" s="22">
        <f t="shared" ref="Q353:Q391" si="72">MIN(0.06,0.002*M353)*1.5</f>
        <v>0.09</v>
      </c>
      <c r="R353" s="15">
        <f t="shared" ref="R353:R391" si="73">1-(1-Q353)^(1/12)</f>
        <v>7.8284203424832111E-3</v>
      </c>
      <c r="S353" s="18">
        <f t="shared" ref="S353:S391" si="74">ROUND((N353-P353)*R353,2)</f>
        <v>0</v>
      </c>
      <c r="T353" s="20">
        <f t="shared" ref="T353:T391" si="75">(M353*(P353+S353))/(12*$E$7)</f>
        <v>0</v>
      </c>
      <c r="U353" s="20">
        <f>SUM(T$32:T353)</f>
        <v>6.5050607633333311</v>
      </c>
    </row>
    <row r="354" spans="3:21" ht="15" thickBot="1">
      <c r="C354" s="12">
        <v>323</v>
      </c>
      <c r="D354" s="14">
        <f t="shared" ref="D354:D391" si="76">MAX(D353-F353-I353,0)</f>
        <v>170128.3700000009</v>
      </c>
      <c r="E354" s="12">
        <f t="shared" si="65"/>
        <v>567.09</v>
      </c>
      <c r="F354" s="14">
        <f t="shared" si="66"/>
        <v>4207.07</v>
      </c>
      <c r="G354" s="15">
        <v>0</v>
      </c>
      <c r="H354" s="15">
        <f t="shared" si="67"/>
        <v>0</v>
      </c>
      <c r="I354" s="19">
        <f t="shared" si="68"/>
        <v>0</v>
      </c>
      <c r="J354" s="20">
        <f t="shared" si="69"/>
        <v>0.11324030083333332</v>
      </c>
      <c r="K354" s="20">
        <f>SUM(J$32:J354)</f>
        <v>13.233325051666665</v>
      </c>
      <c r="L354" s="17"/>
      <c r="M354" s="12">
        <v>323</v>
      </c>
      <c r="N354" s="33">
        <f t="shared" ref="N354:N391" si="77">MAX(N353-P353-S353,0)</f>
        <v>0</v>
      </c>
      <c r="O354" s="33">
        <f t="shared" si="70"/>
        <v>0</v>
      </c>
      <c r="P354" s="33">
        <f t="shared" si="71"/>
        <v>0</v>
      </c>
      <c r="Q354" s="22">
        <f t="shared" si="72"/>
        <v>0.09</v>
      </c>
      <c r="R354" s="15">
        <f t="shared" si="73"/>
        <v>7.8284203424832111E-3</v>
      </c>
      <c r="S354" s="18">
        <f t="shared" si="74"/>
        <v>0</v>
      </c>
      <c r="T354" s="20">
        <f t="shared" si="75"/>
        <v>0</v>
      </c>
      <c r="U354" s="20">
        <f>SUM(T$32:T354)</f>
        <v>6.5050607633333311</v>
      </c>
    </row>
    <row r="355" spans="3:21" ht="15" thickBot="1">
      <c r="C355" s="12">
        <v>324</v>
      </c>
      <c r="D355" s="14">
        <f t="shared" si="76"/>
        <v>165921.30000000089</v>
      </c>
      <c r="E355" s="12">
        <f t="shared" si="65"/>
        <v>553.07000000000005</v>
      </c>
      <c r="F355" s="14">
        <f t="shared" si="66"/>
        <v>4221.09</v>
      </c>
      <c r="G355" s="15">
        <v>0</v>
      </c>
      <c r="H355" s="15">
        <f t="shared" si="67"/>
        <v>0</v>
      </c>
      <c r="I355" s="19">
        <f t="shared" si="68"/>
        <v>0</v>
      </c>
      <c r="J355" s="20">
        <f t="shared" si="69"/>
        <v>0.11396943000000001</v>
      </c>
      <c r="K355" s="20">
        <f>SUM(J$32:J355)</f>
        <v>13.347294481666664</v>
      </c>
      <c r="L355" s="17"/>
      <c r="M355" s="12">
        <v>324</v>
      </c>
      <c r="N355" s="33">
        <f t="shared" si="77"/>
        <v>0</v>
      </c>
      <c r="O355" s="33">
        <f t="shared" si="70"/>
        <v>0</v>
      </c>
      <c r="P355" s="33">
        <f t="shared" si="71"/>
        <v>0</v>
      </c>
      <c r="Q355" s="22">
        <f t="shared" si="72"/>
        <v>0.09</v>
      </c>
      <c r="R355" s="15">
        <f t="shared" si="73"/>
        <v>7.8284203424832111E-3</v>
      </c>
      <c r="S355" s="18">
        <f t="shared" si="74"/>
        <v>0</v>
      </c>
      <c r="T355" s="20">
        <f t="shared" si="75"/>
        <v>0</v>
      </c>
      <c r="U355" s="20">
        <f>SUM(T$32:T355)</f>
        <v>6.5050607633333311</v>
      </c>
    </row>
    <row r="356" spans="3:21" ht="15" thickBot="1">
      <c r="C356" s="12">
        <v>325</v>
      </c>
      <c r="D356" s="14">
        <f t="shared" si="76"/>
        <v>161700.21000000089</v>
      </c>
      <c r="E356" s="12">
        <f t="shared" si="65"/>
        <v>539</v>
      </c>
      <c r="F356" s="14">
        <f t="shared" si="66"/>
        <v>4235.16</v>
      </c>
      <c r="G356" s="15">
        <v>0</v>
      </c>
      <c r="H356" s="15">
        <f t="shared" si="67"/>
        <v>0</v>
      </c>
      <c r="I356" s="19">
        <f t="shared" si="68"/>
        <v>0</v>
      </c>
      <c r="J356" s="20">
        <f t="shared" si="69"/>
        <v>0.11470225000000001</v>
      </c>
      <c r="K356" s="20">
        <f>SUM(J$32:J356)</f>
        <v>13.461996731666664</v>
      </c>
      <c r="L356" s="17"/>
      <c r="M356" s="12">
        <v>325</v>
      </c>
      <c r="N356" s="33">
        <f t="shared" si="77"/>
        <v>0</v>
      </c>
      <c r="O356" s="33">
        <f t="shared" si="70"/>
        <v>0</v>
      </c>
      <c r="P356" s="33">
        <f t="shared" si="71"/>
        <v>0</v>
      </c>
      <c r="Q356" s="22">
        <f t="shared" si="72"/>
        <v>0.09</v>
      </c>
      <c r="R356" s="15">
        <f t="shared" si="73"/>
        <v>7.8284203424832111E-3</v>
      </c>
      <c r="S356" s="18">
        <f t="shared" si="74"/>
        <v>0</v>
      </c>
      <c r="T356" s="20">
        <f t="shared" si="75"/>
        <v>0</v>
      </c>
      <c r="U356" s="20">
        <f>SUM(T$32:T356)</f>
        <v>6.5050607633333311</v>
      </c>
    </row>
    <row r="357" spans="3:21" ht="15" thickBot="1">
      <c r="C357" s="12">
        <v>326</v>
      </c>
      <c r="D357" s="14">
        <f t="shared" si="76"/>
        <v>157465.05000000089</v>
      </c>
      <c r="E357" s="12">
        <f t="shared" si="65"/>
        <v>524.88</v>
      </c>
      <c r="F357" s="14">
        <f t="shared" si="66"/>
        <v>4249.28</v>
      </c>
      <c r="G357" s="15">
        <v>0</v>
      </c>
      <c r="H357" s="15">
        <f t="shared" si="67"/>
        <v>0</v>
      </c>
      <c r="I357" s="19">
        <f t="shared" si="68"/>
        <v>0</v>
      </c>
      <c r="J357" s="20">
        <f t="shared" si="69"/>
        <v>0.11543877333333334</v>
      </c>
      <c r="K357" s="20">
        <f>SUM(J$32:J357)</f>
        <v>13.577435504999997</v>
      </c>
      <c r="L357" s="17"/>
      <c r="M357" s="12">
        <v>326</v>
      </c>
      <c r="N357" s="33">
        <f t="shared" si="77"/>
        <v>0</v>
      </c>
      <c r="O357" s="33">
        <f t="shared" si="70"/>
        <v>0</v>
      </c>
      <c r="P357" s="33">
        <f t="shared" si="71"/>
        <v>0</v>
      </c>
      <c r="Q357" s="22">
        <f t="shared" si="72"/>
        <v>0.09</v>
      </c>
      <c r="R357" s="15">
        <f t="shared" si="73"/>
        <v>7.8284203424832111E-3</v>
      </c>
      <c r="S357" s="18">
        <f t="shared" si="74"/>
        <v>0</v>
      </c>
      <c r="T357" s="20">
        <f t="shared" si="75"/>
        <v>0</v>
      </c>
      <c r="U357" s="20">
        <f>SUM(T$32:T357)</f>
        <v>6.5050607633333311</v>
      </c>
    </row>
    <row r="358" spans="3:21" ht="15" thickBot="1">
      <c r="C358" s="12">
        <v>327</v>
      </c>
      <c r="D358" s="14">
        <f t="shared" si="76"/>
        <v>153215.77000000089</v>
      </c>
      <c r="E358" s="12">
        <f t="shared" si="65"/>
        <v>510.72</v>
      </c>
      <c r="F358" s="14">
        <f t="shared" si="66"/>
        <v>4263.4399999999996</v>
      </c>
      <c r="G358" s="15">
        <v>0</v>
      </c>
      <c r="H358" s="15">
        <f t="shared" si="67"/>
        <v>0</v>
      </c>
      <c r="I358" s="19">
        <f t="shared" si="68"/>
        <v>0</v>
      </c>
      <c r="J358" s="20">
        <f t="shared" si="69"/>
        <v>0.11617873999999999</v>
      </c>
      <c r="K358" s="20">
        <f>SUM(J$32:J358)</f>
        <v>13.693614244999997</v>
      </c>
      <c r="L358" s="17"/>
      <c r="M358" s="12">
        <v>327</v>
      </c>
      <c r="N358" s="33">
        <f t="shared" si="77"/>
        <v>0</v>
      </c>
      <c r="O358" s="33">
        <f t="shared" si="70"/>
        <v>0</v>
      </c>
      <c r="P358" s="33">
        <f t="shared" si="71"/>
        <v>0</v>
      </c>
      <c r="Q358" s="22">
        <f t="shared" si="72"/>
        <v>0.09</v>
      </c>
      <c r="R358" s="15">
        <f t="shared" si="73"/>
        <v>7.8284203424832111E-3</v>
      </c>
      <c r="S358" s="18">
        <f t="shared" si="74"/>
        <v>0</v>
      </c>
      <c r="T358" s="20">
        <f t="shared" si="75"/>
        <v>0</v>
      </c>
      <c r="U358" s="20">
        <f>SUM(T$32:T358)</f>
        <v>6.5050607633333311</v>
      </c>
    </row>
    <row r="359" spans="3:21" ht="15" thickBot="1">
      <c r="C359" s="12">
        <v>328</v>
      </c>
      <c r="D359" s="14">
        <f t="shared" si="76"/>
        <v>148952.33000000089</v>
      </c>
      <c r="E359" s="12">
        <f t="shared" si="65"/>
        <v>496.51</v>
      </c>
      <c r="F359" s="14">
        <f t="shared" si="66"/>
        <v>4277.6499999999996</v>
      </c>
      <c r="G359" s="15">
        <v>0</v>
      </c>
      <c r="H359" s="15">
        <f t="shared" si="67"/>
        <v>0</v>
      </c>
      <c r="I359" s="19">
        <f t="shared" si="68"/>
        <v>0</v>
      </c>
      <c r="J359" s="20">
        <f t="shared" si="69"/>
        <v>0.11692243333333333</v>
      </c>
      <c r="K359" s="20">
        <f>SUM(J$32:J359)</f>
        <v>13.81053667833333</v>
      </c>
      <c r="L359" s="17"/>
      <c r="M359" s="12">
        <v>328</v>
      </c>
      <c r="N359" s="33">
        <f t="shared" si="77"/>
        <v>0</v>
      </c>
      <c r="O359" s="33">
        <f t="shared" si="70"/>
        <v>0</v>
      </c>
      <c r="P359" s="33">
        <f t="shared" si="71"/>
        <v>0</v>
      </c>
      <c r="Q359" s="22">
        <f t="shared" si="72"/>
        <v>0.09</v>
      </c>
      <c r="R359" s="15">
        <f t="shared" si="73"/>
        <v>7.8284203424832111E-3</v>
      </c>
      <c r="S359" s="18">
        <f t="shared" si="74"/>
        <v>0</v>
      </c>
      <c r="T359" s="20">
        <f t="shared" si="75"/>
        <v>0</v>
      </c>
      <c r="U359" s="20">
        <f>SUM(T$32:T359)</f>
        <v>6.5050607633333311</v>
      </c>
    </row>
    <row r="360" spans="3:21" ht="15" thickBot="1">
      <c r="C360" s="12">
        <v>329</v>
      </c>
      <c r="D360" s="14">
        <f t="shared" si="76"/>
        <v>144674.6800000009</v>
      </c>
      <c r="E360" s="12">
        <f t="shared" si="65"/>
        <v>482.25</v>
      </c>
      <c r="F360" s="14">
        <f t="shared" si="66"/>
        <v>4291.91</v>
      </c>
      <c r="G360" s="15">
        <v>0</v>
      </c>
      <c r="H360" s="15">
        <f t="shared" si="67"/>
        <v>0</v>
      </c>
      <c r="I360" s="19">
        <f t="shared" si="68"/>
        <v>0</v>
      </c>
      <c r="J360" s="20">
        <f t="shared" si="69"/>
        <v>0.11766986583333333</v>
      </c>
      <c r="K360" s="20">
        <f>SUM(J$32:J360)</f>
        <v>13.928206544166663</v>
      </c>
      <c r="L360" s="17"/>
      <c r="M360" s="12">
        <v>329</v>
      </c>
      <c r="N360" s="33">
        <f t="shared" si="77"/>
        <v>0</v>
      </c>
      <c r="O360" s="33">
        <f t="shared" si="70"/>
        <v>0</v>
      </c>
      <c r="P360" s="33">
        <f t="shared" si="71"/>
        <v>0</v>
      </c>
      <c r="Q360" s="22">
        <f t="shared" si="72"/>
        <v>0.09</v>
      </c>
      <c r="R360" s="15">
        <f t="shared" si="73"/>
        <v>7.8284203424832111E-3</v>
      </c>
      <c r="S360" s="18">
        <f t="shared" si="74"/>
        <v>0</v>
      </c>
      <c r="T360" s="20">
        <f t="shared" si="75"/>
        <v>0</v>
      </c>
      <c r="U360" s="20">
        <f>SUM(T$32:T360)</f>
        <v>6.5050607633333311</v>
      </c>
    </row>
    <row r="361" spans="3:21" ht="15" thickBot="1">
      <c r="C361" s="12">
        <v>330</v>
      </c>
      <c r="D361" s="14">
        <f t="shared" si="76"/>
        <v>140382.77000000089</v>
      </c>
      <c r="E361" s="12">
        <f t="shared" si="65"/>
        <v>467.94</v>
      </c>
      <c r="F361" s="14">
        <f t="shared" si="66"/>
        <v>4306.22</v>
      </c>
      <c r="G361" s="15">
        <v>0</v>
      </c>
      <c r="H361" s="15">
        <f t="shared" si="67"/>
        <v>0</v>
      </c>
      <c r="I361" s="19">
        <f t="shared" si="68"/>
        <v>0</v>
      </c>
      <c r="J361" s="20">
        <f t="shared" si="69"/>
        <v>0.11842105000000001</v>
      </c>
      <c r="K361" s="20">
        <f>SUM(J$32:J361)</f>
        <v>14.046627594166663</v>
      </c>
      <c r="L361" s="17"/>
      <c r="M361" s="12">
        <v>330</v>
      </c>
      <c r="N361" s="33">
        <f t="shared" si="77"/>
        <v>0</v>
      </c>
      <c r="O361" s="33">
        <f t="shared" si="70"/>
        <v>0</v>
      </c>
      <c r="P361" s="33">
        <f t="shared" si="71"/>
        <v>0</v>
      </c>
      <c r="Q361" s="22">
        <f t="shared" si="72"/>
        <v>0.09</v>
      </c>
      <c r="R361" s="15">
        <f t="shared" si="73"/>
        <v>7.8284203424832111E-3</v>
      </c>
      <c r="S361" s="18">
        <f t="shared" si="74"/>
        <v>0</v>
      </c>
      <c r="T361" s="20">
        <f t="shared" si="75"/>
        <v>0</v>
      </c>
      <c r="U361" s="20">
        <f>SUM(T$32:T361)</f>
        <v>6.5050607633333311</v>
      </c>
    </row>
    <row r="362" spans="3:21" ht="15" thickBot="1">
      <c r="C362" s="12">
        <v>331</v>
      </c>
      <c r="D362" s="14">
        <f t="shared" si="76"/>
        <v>136076.55000000089</v>
      </c>
      <c r="E362" s="12">
        <f t="shared" si="65"/>
        <v>453.59</v>
      </c>
      <c r="F362" s="14">
        <f t="shared" si="66"/>
        <v>4320.57</v>
      </c>
      <c r="G362" s="15">
        <v>0</v>
      </c>
      <c r="H362" s="15">
        <f t="shared" si="67"/>
        <v>0</v>
      </c>
      <c r="I362" s="19">
        <f t="shared" si="68"/>
        <v>0</v>
      </c>
      <c r="J362" s="20">
        <f t="shared" si="69"/>
        <v>0.1191757225</v>
      </c>
      <c r="K362" s="20">
        <f>SUM(J$32:J362)</f>
        <v>14.165803316666663</v>
      </c>
      <c r="L362" s="17"/>
      <c r="M362" s="12">
        <v>331</v>
      </c>
      <c r="N362" s="33">
        <f t="shared" si="77"/>
        <v>0</v>
      </c>
      <c r="O362" s="33">
        <f t="shared" si="70"/>
        <v>0</v>
      </c>
      <c r="P362" s="33">
        <f t="shared" si="71"/>
        <v>0</v>
      </c>
      <c r="Q362" s="22">
        <f t="shared" si="72"/>
        <v>0.09</v>
      </c>
      <c r="R362" s="15">
        <f t="shared" si="73"/>
        <v>7.8284203424832111E-3</v>
      </c>
      <c r="S362" s="18">
        <f t="shared" si="74"/>
        <v>0</v>
      </c>
      <c r="T362" s="20">
        <f t="shared" si="75"/>
        <v>0</v>
      </c>
      <c r="U362" s="20">
        <f>SUM(T$32:T362)</f>
        <v>6.5050607633333311</v>
      </c>
    </row>
    <row r="363" spans="3:21" ht="15" thickBot="1">
      <c r="C363" s="12">
        <v>332</v>
      </c>
      <c r="D363" s="14">
        <f t="shared" si="76"/>
        <v>131755.98000000088</v>
      </c>
      <c r="E363" s="12">
        <f t="shared" si="65"/>
        <v>439.19</v>
      </c>
      <c r="F363" s="14">
        <f t="shared" si="66"/>
        <v>4334.97</v>
      </c>
      <c r="G363" s="15">
        <v>0</v>
      </c>
      <c r="H363" s="15">
        <f t="shared" si="67"/>
        <v>0</v>
      </c>
      <c r="I363" s="19">
        <f t="shared" si="68"/>
        <v>0</v>
      </c>
      <c r="J363" s="20">
        <f t="shared" si="69"/>
        <v>0.11993417000000001</v>
      </c>
      <c r="K363" s="20">
        <f>SUM(J$32:J363)</f>
        <v>14.285737486666664</v>
      </c>
      <c r="L363" s="17"/>
      <c r="M363" s="12">
        <v>332</v>
      </c>
      <c r="N363" s="33">
        <f t="shared" si="77"/>
        <v>0</v>
      </c>
      <c r="O363" s="33">
        <f t="shared" si="70"/>
        <v>0</v>
      </c>
      <c r="P363" s="33">
        <f t="shared" si="71"/>
        <v>0</v>
      </c>
      <c r="Q363" s="22">
        <f t="shared" si="72"/>
        <v>0.09</v>
      </c>
      <c r="R363" s="15">
        <f t="shared" si="73"/>
        <v>7.8284203424832111E-3</v>
      </c>
      <c r="S363" s="18">
        <f t="shared" si="74"/>
        <v>0</v>
      </c>
      <c r="T363" s="20">
        <f t="shared" si="75"/>
        <v>0</v>
      </c>
      <c r="U363" s="20">
        <f>SUM(T$32:T363)</f>
        <v>6.5050607633333311</v>
      </c>
    </row>
    <row r="364" spans="3:21" ht="15" thickBot="1">
      <c r="C364" s="12">
        <v>333</v>
      </c>
      <c r="D364" s="14">
        <f t="shared" si="76"/>
        <v>127421.01000000088</v>
      </c>
      <c r="E364" s="12">
        <f t="shared" si="65"/>
        <v>424.74</v>
      </c>
      <c r="F364" s="14">
        <f t="shared" si="66"/>
        <v>4349.42</v>
      </c>
      <c r="G364" s="15">
        <v>0</v>
      </c>
      <c r="H364" s="15">
        <f t="shared" si="67"/>
        <v>0</v>
      </c>
      <c r="I364" s="19">
        <f t="shared" si="68"/>
        <v>0</v>
      </c>
      <c r="J364" s="20">
        <f t="shared" si="69"/>
        <v>0.12069640500000001</v>
      </c>
      <c r="K364" s="20">
        <f>SUM(J$32:J364)</f>
        <v>14.406433891666664</v>
      </c>
      <c r="L364" s="17"/>
      <c r="M364" s="12">
        <v>333</v>
      </c>
      <c r="N364" s="33">
        <f t="shared" si="77"/>
        <v>0</v>
      </c>
      <c r="O364" s="33">
        <f t="shared" si="70"/>
        <v>0</v>
      </c>
      <c r="P364" s="33">
        <f t="shared" si="71"/>
        <v>0</v>
      </c>
      <c r="Q364" s="22">
        <f t="shared" si="72"/>
        <v>0.09</v>
      </c>
      <c r="R364" s="15">
        <f t="shared" si="73"/>
        <v>7.8284203424832111E-3</v>
      </c>
      <c r="S364" s="18">
        <f t="shared" si="74"/>
        <v>0</v>
      </c>
      <c r="T364" s="20">
        <f t="shared" si="75"/>
        <v>0</v>
      </c>
      <c r="U364" s="20">
        <f>SUM(T$32:T364)</f>
        <v>6.5050607633333311</v>
      </c>
    </row>
    <row r="365" spans="3:21" ht="15" thickBot="1">
      <c r="C365" s="12">
        <v>334</v>
      </c>
      <c r="D365" s="14">
        <f t="shared" si="76"/>
        <v>123071.59000000088</v>
      </c>
      <c r="E365" s="12">
        <f t="shared" si="65"/>
        <v>410.24</v>
      </c>
      <c r="F365" s="14">
        <f t="shared" si="66"/>
        <v>4363.92</v>
      </c>
      <c r="G365" s="15">
        <v>0</v>
      </c>
      <c r="H365" s="15">
        <f t="shared" si="67"/>
        <v>0</v>
      </c>
      <c r="I365" s="19">
        <f t="shared" si="68"/>
        <v>0</v>
      </c>
      <c r="J365" s="20">
        <f t="shared" si="69"/>
        <v>0.12146244</v>
      </c>
      <c r="K365" s="20">
        <f>SUM(J$32:J365)</f>
        <v>14.527896331666664</v>
      </c>
      <c r="L365" s="17"/>
      <c r="M365" s="12">
        <v>334</v>
      </c>
      <c r="N365" s="33">
        <f t="shared" si="77"/>
        <v>0</v>
      </c>
      <c r="O365" s="33">
        <f t="shared" si="70"/>
        <v>0</v>
      </c>
      <c r="P365" s="33">
        <f t="shared" si="71"/>
        <v>0</v>
      </c>
      <c r="Q365" s="22">
        <f t="shared" si="72"/>
        <v>0.09</v>
      </c>
      <c r="R365" s="15">
        <f t="shared" si="73"/>
        <v>7.8284203424832111E-3</v>
      </c>
      <c r="S365" s="18">
        <f t="shared" si="74"/>
        <v>0</v>
      </c>
      <c r="T365" s="20">
        <f t="shared" si="75"/>
        <v>0</v>
      </c>
      <c r="U365" s="20">
        <f>SUM(T$32:T365)</f>
        <v>6.5050607633333311</v>
      </c>
    </row>
    <row r="366" spans="3:21" ht="15" thickBot="1">
      <c r="C366" s="12">
        <v>335</v>
      </c>
      <c r="D366" s="14">
        <f t="shared" si="76"/>
        <v>118707.67000000089</v>
      </c>
      <c r="E366" s="12">
        <f t="shared" si="65"/>
        <v>395.69</v>
      </c>
      <c r="F366" s="14">
        <f t="shared" si="66"/>
        <v>4378.47</v>
      </c>
      <c r="G366" s="15">
        <v>0</v>
      </c>
      <c r="H366" s="15">
        <f t="shared" si="67"/>
        <v>0</v>
      </c>
      <c r="I366" s="19">
        <f t="shared" si="68"/>
        <v>0</v>
      </c>
      <c r="J366" s="20">
        <f t="shared" si="69"/>
        <v>0.12223228750000001</v>
      </c>
      <c r="K366" s="20">
        <f>SUM(J$32:J366)</f>
        <v>14.650128619166663</v>
      </c>
      <c r="L366" s="17"/>
      <c r="M366" s="12">
        <v>335</v>
      </c>
      <c r="N366" s="33">
        <f t="shared" si="77"/>
        <v>0</v>
      </c>
      <c r="O366" s="33">
        <f t="shared" si="70"/>
        <v>0</v>
      </c>
      <c r="P366" s="33">
        <f t="shared" si="71"/>
        <v>0</v>
      </c>
      <c r="Q366" s="22">
        <f t="shared" si="72"/>
        <v>0.09</v>
      </c>
      <c r="R366" s="15">
        <f t="shared" si="73"/>
        <v>7.8284203424832111E-3</v>
      </c>
      <c r="S366" s="18">
        <f t="shared" si="74"/>
        <v>0</v>
      </c>
      <c r="T366" s="20">
        <f t="shared" si="75"/>
        <v>0</v>
      </c>
      <c r="U366" s="20">
        <f>SUM(T$32:T366)</f>
        <v>6.5050607633333311</v>
      </c>
    </row>
    <row r="367" spans="3:21" ht="15" thickBot="1">
      <c r="C367" s="12">
        <v>336</v>
      </c>
      <c r="D367" s="14">
        <f t="shared" si="76"/>
        <v>114329.20000000088</v>
      </c>
      <c r="E367" s="12">
        <f t="shared" si="65"/>
        <v>381.1</v>
      </c>
      <c r="F367" s="14">
        <f t="shared" si="66"/>
        <v>4393.0600000000004</v>
      </c>
      <c r="G367" s="15">
        <v>0</v>
      </c>
      <c r="H367" s="15">
        <f t="shared" si="67"/>
        <v>0</v>
      </c>
      <c r="I367" s="19">
        <f t="shared" si="68"/>
        <v>0</v>
      </c>
      <c r="J367" s="20">
        <f t="shared" si="69"/>
        <v>0.12300568000000001</v>
      </c>
      <c r="K367" s="20">
        <f>SUM(J$32:J367)</f>
        <v>14.773134299166664</v>
      </c>
      <c r="L367" s="17"/>
      <c r="M367" s="12">
        <v>336</v>
      </c>
      <c r="N367" s="33">
        <f t="shared" si="77"/>
        <v>0</v>
      </c>
      <c r="O367" s="33">
        <f t="shared" si="70"/>
        <v>0</v>
      </c>
      <c r="P367" s="33">
        <f t="shared" si="71"/>
        <v>0</v>
      </c>
      <c r="Q367" s="22">
        <f t="shared" si="72"/>
        <v>0.09</v>
      </c>
      <c r="R367" s="15">
        <f t="shared" si="73"/>
        <v>7.8284203424832111E-3</v>
      </c>
      <c r="S367" s="18">
        <f t="shared" si="74"/>
        <v>0</v>
      </c>
      <c r="T367" s="20">
        <f t="shared" si="75"/>
        <v>0</v>
      </c>
      <c r="U367" s="20">
        <f>SUM(T$32:T367)</f>
        <v>6.5050607633333311</v>
      </c>
    </row>
    <row r="368" spans="3:21" ht="15" thickBot="1">
      <c r="C368" s="12">
        <v>337</v>
      </c>
      <c r="D368" s="14">
        <f t="shared" si="76"/>
        <v>109936.14000000089</v>
      </c>
      <c r="E368" s="12">
        <f t="shared" si="65"/>
        <v>366.45</v>
      </c>
      <c r="F368" s="14">
        <f t="shared" si="66"/>
        <v>4407.71</v>
      </c>
      <c r="G368" s="15">
        <v>0</v>
      </c>
      <c r="H368" s="15">
        <f t="shared" si="67"/>
        <v>0</v>
      </c>
      <c r="I368" s="19">
        <f t="shared" si="68"/>
        <v>0</v>
      </c>
      <c r="J368" s="20">
        <f t="shared" si="69"/>
        <v>0.12378318916666667</v>
      </c>
      <c r="K368" s="20">
        <f>SUM(J$32:J368)</f>
        <v>14.89691748833333</v>
      </c>
      <c r="L368" s="17"/>
      <c r="M368" s="12">
        <v>337</v>
      </c>
      <c r="N368" s="33">
        <f t="shared" si="77"/>
        <v>0</v>
      </c>
      <c r="O368" s="33">
        <f t="shared" si="70"/>
        <v>0</v>
      </c>
      <c r="P368" s="33">
        <f t="shared" si="71"/>
        <v>0</v>
      </c>
      <c r="Q368" s="22">
        <f t="shared" si="72"/>
        <v>0.09</v>
      </c>
      <c r="R368" s="15">
        <f t="shared" si="73"/>
        <v>7.8284203424832111E-3</v>
      </c>
      <c r="S368" s="18">
        <f t="shared" si="74"/>
        <v>0</v>
      </c>
      <c r="T368" s="20">
        <f t="shared" si="75"/>
        <v>0</v>
      </c>
      <c r="U368" s="20">
        <f>SUM(T$32:T368)</f>
        <v>6.5050607633333311</v>
      </c>
    </row>
    <row r="369" spans="3:21" ht="15" thickBot="1">
      <c r="C369" s="12">
        <v>338</v>
      </c>
      <c r="D369" s="14">
        <f t="shared" si="76"/>
        <v>105528.43000000088</v>
      </c>
      <c r="E369" s="12">
        <f t="shared" si="65"/>
        <v>351.76</v>
      </c>
      <c r="F369" s="14">
        <f t="shared" si="66"/>
        <v>4422.3999999999996</v>
      </c>
      <c r="G369" s="15">
        <v>0</v>
      </c>
      <c r="H369" s="15">
        <f t="shared" si="67"/>
        <v>0</v>
      </c>
      <c r="I369" s="19">
        <f t="shared" si="68"/>
        <v>0</v>
      </c>
      <c r="J369" s="20">
        <f t="shared" si="69"/>
        <v>0.12456426666666666</v>
      </c>
      <c r="K369" s="20">
        <f>SUM(J$32:J369)</f>
        <v>15.021481754999996</v>
      </c>
      <c r="L369" s="17"/>
      <c r="M369" s="12">
        <v>338</v>
      </c>
      <c r="N369" s="33">
        <f t="shared" si="77"/>
        <v>0</v>
      </c>
      <c r="O369" s="33">
        <f t="shared" si="70"/>
        <v>0</v>
      </c>
      <c r="P369" s="33">
        <f t="shared" si="71"/>
        <v>0</v>
      </c>
      <c r="Q369" s="22">
        <f t="shared" si="72"/>
        <v>0.09</v>
      </c>
      <c r="R369" s="15">
        <f t="shared" si="73"/>
        <v>7.8284203424832111E-3</v>
      </c>
      <c r="S369" s="18">
        <f t="shared" si="74"/>
        <v>0</v>
      </c>
      <c r="T369" s="20">
        <f t="shared" si="75"/>
        <v>0</v>
      </c>
      <c r="U369" s="20">
        <f>SUM(T$32:T369)</f>
        <v>6.5050607633333311</v>
      </c>
    </row>
    <row r="370" spans="3:21" ht="15" thickBot="1">
      <c r="C370" s="12">
        <v>339</v>
      </c>
      <c r="D370" s="14">
        <f t="shared" si="76"/>
        <v>101106.03000000089</v>
      </c>
      <c r="E370" s="12">
        <f t="shared" si="65"/>
        <v>337.02</v>
      </c>
      <c r="F370" s="14">
        <f t="shared" si="66"/>
        <v>4437.1400000000003</v>
      </c>
      <c r="G370" s="15">
        <v>0</v>
      </c>
      <c r="H370" s="15">
        <f t="shared" si="67"/>
        <v>0</v>
      </c>
      <c r="I370" s="19">
        <f t="shared" si="68"/>
        <v>0</v>
      </c>
      <c r="J370" s="20">
        <f t="shared" si="69"/>
        <v>0.12534920500000002</v>
      </c>
      <c r="K370" s="20">
        <f>SUM(J$32:J370)</f>
        <v>15.146830959999996</v>
      </c>
      <c r="L370" s="17"/>
      <c r="M370" s="12">
        <v>339</v>
      </c>
      <c r="N370" s="33">
        <f t="shared" si="77"/>
        <v>0</v>
      </c>
      <c r="O370" s="33">
        <f t="shared" si="70"/>
        <v>0</v>
      </c>
      <c r="P370" s="33">
        <f t="shared" si="71"/>
        <v>0</v>
      </c>
      <c r="Q370" s="22">
        <f t="shared" si="72"/>
        <v>0.09</v>
      </c>
      <c r="R370" s="15">
        <f t="shared" si="73"/>
        <v>7.8284203424832111E-3</v>
      </c>
      <c r="S370" s="18">
        <f t="shared" si="74"/>
        <v>0</v>
      </c>
      <c r="T370" s="20">
        <f t="shared" si="75"/>
        <v>0</v>
      </c>
      <c r="U370" s="20">
        <f>SUM(T$32:T370)</f>
        <v>6.5050607633333311</v>
      </c>
    </row>
    <row r="371" spans="3:21" ht="15" thickBot="1">
      <c r="C371" s="12">
        <v>340</v>
      </c>
      <c r="D371" s="14">
        <f t="shared" si="76"/>
        <v>96668.890000000887</v>
      </c>
      <c r="E371" s="12">
        <f t="shared" si="65"/>
        <v>322.23</v>
      </c>
      <c r="F371" s="14">
        <f t="shared" si="66"/>
        <v>4451.93</v>
      </c>
      <c r="G371" s="15">
        <v>0</v>
      </c>
      <c r="H371" s="15">
        <f t="shared" si="67"/>
        <v>0</v>
      </c>
      <c r="I371" s="19">
        <f t="shared" si="68"/>
        <v>0</v>
      </c>
      <c r="J371" s="20">
        <f t="shared" si="69"/>
        <v>0.12613801666666669</v>
      </c>
      <c r="K371" s="20">
        <f>SUM(J$32:J371)</f>
        <v>15.272968976666663</v>
      </c>
      <c r="L371" s="17"/>
      <c r="M371" s="12">
        <v>340</v>
      </c>
      <c r="N371" s="33">
        <f t="shared" si="77"/>
        <v>0</v>
      </c>
      <c r="O371" s="33">
        <f t="shared" si="70"/>
        <v>0</v>
      </c>
      <c r="P371" s="33">
        <f t="shared" si="71"/>
        <v>0</v>
      </c>
      <c r="Q371" s="22">
        <f t="shared" si="72"/>
        <v>0.09</v>
      </c>
      <c r="R371" s="15">
        <f t="shared" si="73"/>
        <v>7.8284203424832111E-3</v>
      </c>
      <c r="S371" s="18">
        <f t="shared" si="74"/>
        <v>0</v>
      </c>
      <c r="T371" s="20">
        <f t="shared" si="75"/>
        <v>0</v>
      </c>
      <c r="U371" s="20">
        <f>SUM(T$32:T371)</f>
        <v>6.5050607633333311</v>
      </c>
    </row>
    <row r="372" spans="3:21" ht="15" thickBot="1">
      <c r="C372" s="12">
        <v>341</v>
      </c>
      <c r="D372" s="14">
        <f t="shared" si="76"/>
        <v>92216.960000000894</v>
      </c>
      <c r="E372" s="12">
        <f t="shared" si="65"/>
        <v>307.39</v>
      </c>
      <c r="F372" s="14">
        <f t="shared" si="66"/>
        <v>4466.7700000000004</v>
      </c>
      <c r="G372" s="15">
        <v>0</v>
      </c>
      <c r="H372" s="15">
        <f t="shared" si="67"/>
        <v>0</v>
      </c>
      <c r="I372" s="19">
        <f t="shared" si="68"/>
        <v>0</v>
      </c>
      <c r="J372" s="20">
        <f t="shared" si="69"/>
        <v>0.12693071416666668</v>
      </c>
      <c r="K372" s="20">
        <f>SUM(J$32:J372)</f>
        <v>15.39989969083333</v>
      </c>
      <c r="L372" s="17"/>
      <c r="M372" s="12">
        <v>341</v>
      </c>
      <c r="N372" s="33">
        <f t="shared" si="77"/>
        <v>0</v>
      </c>
      <c r="O372" s="33">
        <f t="shared" si="70"/>
        <v>0</v>
      </c>
      <c r="P372" s="33">
        <f t="shared" si="71"/>
        <v>0</v>
      </c>
      <c r="Q372" s="22">
        <f t="shared" si="72"/>
        <v>0.09</v>
      </c>
      <c r="R372" s="15">
        <f t="shared" si="73"/>
        <v>7.8284203424832111E-3</v>
      </c>
      <c r="S372" s="18">
        <f t="shared" si="74"/>
        <v>0</v>
      </c>
      <c r="T372" s="20">
        <f t="shared" si="75"/>
        <v>0</v>
      </c>
      <c r="U372" s="20">
        <f>SUM(T$32:T372)</f>
        <v>6.5050607633333311</v>
      </c>
    </row>
    <row r="373" spans="3:21" ht="15" thickBot="1">
      <c r="C373" s="12">
        <v>342</v>
      </c>
      <c r="D373" s="14">
        <f t="shared" si="76"/>
        <v>87750.19000000089</v>
      </c>
      <c r="E373" s="12">
        <f t="shared" si="65"/>
        <v>292.5</v>
      </c>
      <c r="F373" s="14">
        <f t="shared" si="66"/>
        <v>4481.66</v>
      </c>
      <c r="G373" s="15">
        <v>0</v>
      </c>
      <c r="H373" s="15">
        <f t="shared" si="67"/>
        <v>0</v>
      </c>
      <c r="I373" s="19">
        <f t="shared" si="68"/>
        <v>0</v>
      </c>
      <c r="J373" s="20">
        <f t="shared" si="69"/>
        <v>0.12772731000000001</v>
      </c>
      <c r="K373" s="20">
        <f>SUM(J$32:J373)</f>
        <v>15.527627000833329</v>
      </c>
      <c r="L373" s="17"/>
      <c r="M373" s="12">
        <v>342</v>
      </c>
      <c r="N373" s="33">
        <f t="shared" si="77"/>
        <v>0</v>
      </c>
      <c r="O373" s="33">
        <f t="shared" si="70"/>
        <v>0</v>
      </c>
      <c r="P373" s="33">
        <f t="shared" si="71"/>
        <v>0</v>
      </c>
      <c r="Q373" s="22">
        <f t="shared" si="72"/>
        <v>0.09</v>
      </c>
      <c r="R373" s="15">
        <f t="shared" si="73"/>
        <v>7.8284203424832111E-3</v>
      </c>
      <c r="S373" s="18">
        <f t="shared" si="74"/>
        <v>0</v>
      </c>
      <c r="T373" s="20">
        <f t="shared" si="75"/>
        <v>0</v>
      </c>
      <c r="U373" s="20">
        <f>SUM(T$32:T373)</f>
        <v>6.5050607633333311</v>
      </c>
    </row>
    <row r="374" spans="3:21" ht="15" thickBot="1">
      <c r="C374" s="12">
        <v>343</v>
      </c>
      <c r="D374" s="14">
        <f t="shared" si="76"/>
        <v>83268.530000000887</v>
      </c>
      <c r="E374" s="12">
        <f t="shared" si="65"/>
        <v>277.56</v>
      </c>
      <c r="F374" s="14">
        <f t="shared" si="66"/>
        <v>4496.6000000000004</v>
      </c>
      <c r="G374" s="15">
        <v>0</v>
      </c>
      <c r="H374" s="15">
        <f t="shared" si="67"/>
        <v>0</v>
      </c>
      <c r="I374" s="19">
        <f t="shared" si="68"/>
        <v>0</v>
      </c>
      <c r="J374" s="20">
        <f t="shared" si="69"/>
        <v>0.12852781666666668</v>
      </c>
      <c r="K374" s="20">
        <f>SUM(J$32:J374)</f>
        <v>15.656154817499996</v>
      </c>
      <c r="L374" s="17"/>
      <c r="M374" s="12">
        <v>343</v>
      </c>
      <c r="N374" s="33">
        <f t="shared" si="77"/>
        <v>0</v>
      </c>
      <c r="O374" s="33">
        <f t="shared" si="70"/>
        <v>0</v>
      </c>
      <c r="P374" s="33">
        <f t="shared" si="71"/>
        <v>0</v>
      </c>
      <c r="Q374" s="22">
        <f t="shared" si="72"/>
        <v>0.09</v>
      </c>
      <c r="R374" s="15">
        <f t="shared" si="73"/>
        <v>7.8284203424832111E-3</v>
      </c>
      <c r="S374" s="18">
        <f t="shared" si="74"/>
        <v>0</v>
      </c>
      <c r="T374" s="20">
        <f t="shared" si="75"/>
        <v>0</v>
      </c>
      <c r="U374" s="20">
        <f>SUM(T$32:T374)</f>
        <v>6.5050607633333311</v>
      </c>
    </row>
    <row r="375" spans="3:21" ht="15" thickBot="1">
      <c r="C375" s="12">
        <v>344</v>
      </c>
      <c r="D375" s="14">
        <f t="shared" si="76"/>
        <v>78771.930000000881</v>
      </c>
      <c r="E375" s="12">
        <f t="shared" si="65"/>
        <v>262.57</v>
      </c>
      <c r="F375" s="14">
        <f t="shared" si="66"/>
        <v>4511.59</v>
      </c>
      <c r="G375" s="15">
        <v>0</v>
      </c>
      <c r="H375" s="15">
        <f t="shared" si="67"/>
        <v>0</v>
      </c>
      <c r="I375" s="19">
        <f t="shared" si="68"/>
        <v>0</v>
      </c>
      <c r="J375" s="20">
        <f t="shared" si="69"/>
        <v>0.12933224666666665</v>
      </c>
      <c r="K375" s="20">
        <f>SUM(J$32:J375)</f>
        <v>15.785487064166663</v>
      </c>
      <c r="L375" s="17"/>
      <c r="M375" s="12">
        <v>344</v>
      </c>
      <c r="N375" s="33">
        <f t="shared" si="77"/>
        <v>0</v>
      </c>
      <c r="O375" s="33">
        <f t="shared" si="70"/>
        <v>0</v>
      </c>
      <c r="P375" s="33">
        <f t="shared" si="71"/>
        <v>0</v>
      </c>
      <c r="Q375" s="22">
        <f t="shared" si="72"/>
        <v>0.09</v>
      </c>
      <c r="R375" s="15">
        <f t="shared" si="73"/>
        <v>7.8284203424832111E-3</v>
      </c>
      <c r="S375" s="18">
        <f t="shared" si="74"/>
        <v>0</v>
      </c>
      <c r="T375" s="20">
        <f t="shared" si="75"/>
        <v>0</v>
      </c>
      <c r="U375" s="20">
        <f>SUM(T$32:T375)</f>
        <v>6.5050607633333311</v>
      </c>
    </row>
    <row r="376" spans="3:21" ht="15" thickBot="1">
      <c r="C376" s="12">
        <v>345</v>
      </c>
      <c r="D376" s="14">
        <f t="shared" si="76"/>
        <v>74260.340000000884</v>
      </c>
      <c r="E376" s="12">
        <f t="shared" si="65"/>
        <v>247.53</v>
      </c>
      <c r="F376" s="14">
        <f t="shared" si="66"/>
        <v>4526.63</v>
      </c>
      <c r="G376" s="15">
        <v>0</v>
      </c>
      <c r="H376" s="15">
        <f t="shared" si="67"/>
        <v>0</v>
      </c>
      <c r="I376" s="19">
        <f t="shared" si="68"/>
        <v>0</v>
      </c>
      <c r="J376" s="20">
        <f t="shared" si="69"/>
        <v>0.1301406125</v>
      </c>
      <c r="K376" s="20">
        <f>SUM(J$32:J376)</f>
        <v>15.915627676666663</v>
      </c>
      <c r="L376" s="17"/>
      <c r="M376" s="12">
        <v>345</v>
      </c>
      <c r="N376" s="33">
        <f t="shared" si="77"/>
        <v>0</v>
      </c>
      <c r="O376" s="33">
        <f t="shared" si="70"/>
        <v>0</v>
      </c>
      <c r="P376" s="33">
        <f t="shared" si="71"/>
        <v>0</v>
      </c>
      <c r="Q376" s="22">
        <f t="shared" si="72"/>
        <v>0.09</v>
      </c>
      <c r="R376" s="15">
        <f t="shared" si="73"/>
        <v>7.8284203424832111E-3</v>
      </c>
      <c r="S376" s="18">
        <f t="shared" si="74"/>
        <v>0</v>
      </c>
      <c r="T376" s="20">
        <f t="shared" si="75"/>
        <v>0</v>
      </c>
      <c r="U376" s="20">
        <f>SUM(T$32:T376)</f>
        <v>6.5050607633333311</v>
      </c>
    </row>
    <row r="377" spans="3:21" ht="15" thickBot="1">
      <c r="C377" s="12">
        <v>346</v>
      </c>
      <c r="D377" s="14">
        <f t="shared" si="76"/>
        <v>69733.71000000088</v>
      </c>
      <c r="E377" s="12">
        <f t="shared" si="65"/>
        <v>232.45</v>
      </c>
      <c r="F377" s="14">
        <f t="shared" si="66"/>
        <v>4541.71</v>
      </c>
      <c r="G377" s="15">
        <v>0</v>
      </c>
      <c r="H377" s="15">
        <f t="shared" si="67"/>
        <v>0</v>
      </c>
      <c r="I377" s="19">
        <f t="shared" si="68"/>
        <v>0</v>
      </c>
      <c r="J377" s="20">
        <f t="shared" si="69"/>
        <v>0.13095263833333332</v>
      </c>
      <c r="K377" s="20">
        <f>SUM(J$32:J377)</f>
        <v>16.046580314999996</v>
      </c>
      <c r="L377" s="17"/>
      <c r="M377" s="12">
        <v>346</v>
      </c>
      <c r="N377" s="33">
        <f t="shared" si="77"/>
        <v>0</v>
      </c>
      <c r="O377" s="33">
        <f t="shared" si="70"/>
        <v>0</v>
      </c>
      <c r="P377" s="33">
        <f t="shared" si="71"/>
        <v>0</v>
      </c>
      <c r="Q377" s="22">
        <f t="shared" si="72"/>
        <v>0.09</v>
      </c>
      <c r="R377" s="15">
        <f t="shared" si="73"/>
        <v>7.8284203424832111E-3</v>
      </c>
      <c r="S377" s="18">
        <f t="shared" si="74"/>
        <v>0</v>
      </c>
      <c r="T377" s="20">
        <f t="shared" si="75"/>
        <v>0</v>
      </c>
      <c r="U377" s="20">
        <f>SUM(T$32:T377)</f>
        <v>6.5050607633333311</v>
      </c>
    </row>
    <row r="378" spans="3:21" ht="15" thickBot="1">
      <c r="C378" s="12">
        <v>347</v>
      </c>
      <c r="D378" s="14">
        <f t="shared" si="76"/>
        <v>65192.00000000088</v>
      </c>
      <c r="E378" s="12">
        <f t="shared" si="65"/>
        <v>217.31</v>
      </c>
      <c r="F378" s="14">
        <f t="shared" si="66"/>
        <v>4556.8500000000004</v>
      </c>
      <c r="G378" s="15">
        <v>0</v>
      </c>
      <c r="H378" s="15">
        <f t="shared" si="67"/>
        <v>0</v>
      </c>
      <c r="I378" s="19">
        <f t="shared" si="68"/>
        <v>0</v>
      </c>
      <c r="J378" s="20">
        <f t="shared" si="69"/>
        <v>0.1317689125</v>
      </c>
      <c r="K378" s="20">
        <f>SUM(J$32:J378)</f>
        <v>16.178349227499996</v>
      </c>
      <c r="L378" s="17"/>
      <c r="M378" s="12">
        <v>347</v>
      </c>
      <c r="N378" s="33">
        <f t="shared" si="77"/>
        <v>0</v>
      </c>
      <c r="O378" s="33">
        <f t="shared" si="70"/>
        <v>0</v>
      </c>
      <c r="P378" s="33">
        <f t="shared" si="71"/>
        <v>0</v>
      </c>
      <c r="Q378" s="22">
        <f t="shared" si="72"/>
        <v>0.09</v>
      </c>
      <c r="R378" s="15">
        <f t="shared" si="73"/>
        <v>7.8284203424832111E-3</v>
      </c>
      <c r="S378" s="18">
        <f t="shared" si="74"/>
        <v>0</v>
      </c>
      <c r="T378" s="20">
        <f t="shared" si="75"/>
        <v>0</v>
      </c>
      <c r="U378" s="20">
        <f>SUM(T$32:T378)</f>
        <v>6.5050607633333311</v>
      </c>
    </row>
    <row r="379" spans="3:21" ht="15" thickBot="1">
      <c r="C379" s="12">
        <v>348</v>
      </c>
      <c r="D379" s="14">
        <f t="shared" si="76"/>
        <v>60635.150000000882</v>
      </c>
      <c r="E379" s="12">
        <f t="shared" si="65"/>
        <v>202.12</v>
      </c>
      <c r="F379" s="14">
        <f t="shared" si="66"/>
        <v>4572.04</v>
      </c>
      <c r="G379" s="15">
        <v>0</v>
      </c>
      <c r="H379" s="15">
        <f t="shared" si="67"/>
        <v>0</v>
      </c>
      <c r="I379" s="19">
        <f t="shared" si="68"/>
        <v>0</v>
      </c>
      <c r="J379" s="20">
        <f t="shared" si="69"/>
        <v>0.13258915999999998</v>
      </c>
      <c r="K379" s="20">
        <f>SUM(J$32:J379)</f>
        <v>16.310938387499995</v>
      </c>
      <c r="L379" s="17"/>
      <c r="M379" s="12">
        <v>348</v>
      </c>
      <c r="N379" s="33">
        <f t="shared" si="77"/>
        <v>0</v>
      </c>
      <c r="O379" s="33">
        <f t="shared" si="70"/>
        <v>0</v>
      </c>
      <c r="P379" s="33">
        <f t="shared" si="71"/>
        <v>0</v>
      </c>
      <c r="Q379" s="22">
        <f t="shared" si="72"/>
        <v>0.09</v>
      </c>
      <c r="R379" s="15">
        <f t="shared" si="73"/>
        <v>7.8284203424832111E-3</v>
      </c>
      <c r="S379" s="18">
        <f t="shared" si="74"/>
        <v>0</v>
      </c>
      <c r="T379" s="20">
        <f t="shared" si="75"/>
        <v>0</v>
      </c>
      <c r="U379" s="20">
        <f>SUM(T$32:T379)</f>
        <v>6.5050607633333311</v>
      </c>
    </row>
    <row r="380" spans="3:21" ht="15" thickBot="1">
      <c r="C380" s="12">
        <v>349</v>
      </c>
      <c r="D380" s="14">
        <f t="shared" si="76"/>
        <v>56063.110000000881</v>
      </c>
      <c r="E380" s="12">
        <f t="shared" si="65"/>
        <v>186.88</v>
      </c>
      <c r="F380" s="14">
        <f t="shared" si="66"/>
        <v>4587.28</v>
      </c>
      <c r="G380" s="15">
        <v>0</v>
      </c>
      <c r="H380" s="15">
        <f t="shared" si="67"/>
        <v>0</v>
      </c>
      <c r="I380" s="19">
        <f t="shared" si="68"/>
        <v>0</v>
      </c>
      <c r="J380" s="20">
        <f t="shared" si="69"/>
        <v>0.13341339333333332</v>
      </c>
      <c r="K380" s="20">
        <f>SUM(J$32:J380)</f>
        <v>16.44435178083333</v>
      </c>
      <c r="L380" s="17"/>
      <c r="M380" s="12">
        <v>349</v>
      </c>
      <c r="N380" s="33">
        <f t="shared" si="77"/>
        <v>0</v>
      </c>
      <c r="O380" s="33">
        <f t="shared" si="70"/>
        <v>0</v>
      </c>
      <c r="P380" s="33">
        <f t="shared" si="71"/>
        <v>0</v>
      </c>
      <c r="Q380" s="22">
        <f t="shared" si="72"/>
        <v>0.09</v>
      </c>
      <c r="R380" s="15">
        <f t="shared" si="73"/>
        <v>7.8284203424832111E-3</v>
      </c>
      <c r="S380" s="18">
        <f t="shared" si="74"/>
        <v>0</v>
      </c>
      <c r="T380" s="20">
        <f t="shared" si="75"/>
        <v>0</v>
      </c>
      <c r="U380" s="20">
        <f>SUM(T$32:T380)</f>
        <v>6.5050607633333311</v>
      </c>
    </row>
    <row r="381" spans="3:21" ht="15" thickBot="1">
      <c r="C381" s="12">
        <v>350</v>
      </c>
      <c r="D381" s="14">
        <f t="shared" si="76"/>
        <v>51475.830000000882</v>
      </c>
      <c r="E381" s="12">
        <f t="shared" si="65"/>
        <v>171.59</v>
      </c>
      <c r="F381" s="14">
        <f t="shared" si="66"/>
        <v>4602.57</v>
      </c>
      <c r="G381" s="15">
        <v>0</v>
      </c>
      <c r="H381" s="15">
        <f t="shared" si="67"/>
        <v>0</v>
      </c>
      <c r="I381" s="19">
        <f t="shared" si="68"/>
        <v>0</v>
      </c>
      <c r="J381" s="20">
        <f t="shared" si="69"/>
        <v>0.134241625</v>
      </c>
      <c r="K381" s="20">
        <f>SUM(J$32:J381)</f>
        <v>16.578593405833331</v>
      </c>
      <c r="L381" s="17"/>
      <c r="M381" s="12">
        <v>350</v>
      </c>
      <c r="N381" s="33">
        <f t="shared" si="77"/>
        <v>0</v>
      </c>
      <c r="O381" s="33">
        <f t="shared" si="70"/>
        <v>0</v>
      </c>
      <c r="P381" s="33">
        <f t="shared" si="71"/>
        <v>0</v>
      </c>
      <c r="Q381" s="22">
        <f t="shared" si="72"/>
        <v>0.09</v>
      </c>
      <c r="R381" s="15">
        <f t="shared" si="73"/>
        <v>7.8284203424832111E-3</v>
      </c>
      <c r="S381" s="18">
        <f t="shared" si="74"/>
        <v>0</v>
      </c>
      <c r="T381" s="20">
        <f t="shared" si="75"/>
        <v>0</v>
      </c>
      <c r="U381" s="20">
        <f>SUM(T$32:T381)</f>
        <v>6.5050607633333311</v>
      </c>
    </row>
    <row r="382" spans="3:21" ht="15" thickBot="1">
      <c r="C382" s="12">
        <v>351</v>
      </c>
      <c r="D382" s="14">
        <f t="shared" si="76"/>
        <v>46873.260000000882</v>
      </c>
      <c r="E382" s="12">
        <f t="shared" si="65"/>
        <v>156.24</v>
      </c>
      <c r="F382" s="14">
        <f t="shared" si="66"/>
        <v>4617.92</v>
      </c>
      <c r="G382" s="15">
        <v>0</v>
      </c>
      <c r="H382" s="15">
        <f t="shared" si="67"/>
        <v>0</v>
      </c>
      <c r="I382" s="19">
        <f t="shared" si="68"/>
        <v>0</v>
      </c>
      <c r="J382" s="20">
        <f t="shared" si="69"/>
        <v>0.13507416</v>
      </c>
      <c r="K382" s="20">
        <f>SUM(J$32:J382)</f>
        <v>16.71366756583333</v>
      </c>
      <c r="L382" s="17"/>
      <c r="M382" s="12">
        <v>351</v>
      </c>
      <c r="N382" s="33">
        <f t="shared" si="77"/>
        <v>0</v>
      </c>
      <c r="O382" s="33">
        <f t="shared" si="70"/>
        <v>0</v>
      </c>
      <c r="P382" s="33">
        <f t="shared" si="71"/>
        <v>0</v>
      </c>
      <c r="Q382" s="22">
        <f t="shared" si="72"/>
        <v>0.09</v>
      </c>
      <c r="R382" s="15">
        <f t="shared" si="73"/>
        <v>7.8284203424832111E-3</v>
      </c>
      <c r="S382" s="18">
        <f t="shared" si="74"/>
        <v>0</v>
      </c>
      <c r="T382" s="20">
        <f t="shared" si="75"/>
        <v>0</v>
      </c>
      <c r="U382" s="20">
        <f>SUM(T$32:T382)</f>
        <v>6.5050607633333311</v>
      </c>
    </row>
    <row r="383" spans="3:21" ht="15" thickBot="1">
      <c r="C383" s="12">
        <v>352</v>
      </c>
      <c r="D383" s="14">
        <f t="shared" si="76"/>
        <v>42255.340000000884</v>
      </c>
      <c r="E383" s="12">
        <f t="shared" si="65"/>
        <v>140.85</v>
      </c>
      <c r="F383" s="14">
        <f t="shared" si="66"/>
        <v>4633.3100000000004</v>
      </c>
      <c r="G383" s="15">
        <v>0</v>
      </c>
      <c r="H383" s="15">
        <f t="shared" si="67"/>
        <v>0</v>
      </c>
      <c r="I383" s="19">
        <f t="shared" si="68"/>
        <v>0</v>
      </c>
      <c r="J383" s="20">
        <f t="shared" si="69"/>
        <v>0.13591042666666667</v>
      </c>
      <c r="K383" s="20">
        <f>SUM(J$32:J383)</f>
        <v>16.849577992499995</v>
      </c>
      <c r="L383" s="17"/>
      <c r="M383" s="12">
        <v>352</v>
      </c>
      <c r="N383" s="33">
        <f t="shared" si="77"/>
        <v>0</v>
      </c>
      <c r="O383" s="33">
        <f t="shared" si="70"/>
        <v>0</v>
      </c>
      <c r="P383" s="33">
        <f t="shared" si="71"/>
        <v>0</v>
      </c>
      <c r="Q383" s="22">
        <f t="shared" si="72"/>
        <v>0.09</v>
      </c>
      <c r="R383" s="15">
        <f t="shared" si="73"/>
        <v>7.8284203424832111E-3</v>
      </c>
      <c r="S383" s="18">
        <f t="shared" si="74"/>
        <v>0</v>
      </c>
      <c r="T383" s="20">
        <f t="shared" si="75"/>
        <v>0</v>
      </c>
      <c r="U383" s="20">
        <f>SUM(T$32:T383)</f>
        <v>6.5050607633333311</v>
      </c>
    </row>
    <row r="384" spans="3:21" ht="15" thickBot="1">
      <c r="C384" s="12">
        <v>353</v>
      </c>
      <c r="D384" s="14">
        <f t="shared" si="76"/>
        <v>37622.030000000887</v>
      </c>
      <c r="E384" s="12">
        <f t="shared" si="65"/>
        <v>125.41</v>
      </c>
      <c r="F384" s="14">
        <f t="shared" si="66"/>
        <v>4648.75</v>
      </c>
      <c r="G384" s="15">
        <v>0</v>
      </c>
      <c r="H384" s="15">
        <f t="shared" si="67"/>
        <v>0</v>
      </c>
      <c r="I384" s="19">
        <f t="shared" si="68"/>
        <v>0</v>
      </c>
      <c r="J384" s="20">
        <f t="shared" si="69"/>
        <v>0.13675072916666667</v>
      </c>
      <c r="K384" s="20">
        <f>SUM(J$32:J384)</f>
        <v>16.986328721666663</v>
      </c>
      <c r="L384" s="17"/>
      <c r="M384" s="12">
        <v>353</v>
      </c>
      <c r="N384" s="33">
        <f t="shared" si="77"/>
        <v>0</v>
      </c>
      <c r="O384" s="33">
        <f t="shared" si="70"/>
        <v>0</v>
      </c>
      <c r="P384" s="33">
        <f t="shared" si="71"/>
        <v>0</v>
      </c>
      <c r="Q384" s="22">
        <f t="shared" si="72"/>
        <v>0.09</v>
      </c>
      <c r="R384" s="15">
        <f t="shared" si="73"/>
        <v>7.8284203424832111E-3</v>
      </c>
      <c r="S384" s="18">
        <f t="shared" si="74"/>
        <v>0</v>
      </c>
      <c r="T384" s="20">
        <f t="shared" si="75"/>
        <v>0</v>
      </c>
      <c r="U384" s="20">
        <f>SUM(T$32:T384)</f>
        <v>6.5050607633333311</v>
      </c>
    </row>
    <row r="385" spans="3:21" ht="15" thickBot="1">
      <c r="C385" s="12">
        <v>354</v>
      </c>
      <c r="D385" s="14">
        <f t="shared" si="76"/>
        <v>32973.280000000887</v>
      </c>
      <c r="E385" s="12">
        <f t="shared" si="65"/>
        <v>109.91</v>
      </c>
      <c r="F385" s="14">
        <f t="shared" si="66"/>
        <v>4664.25</v>
      </c>
      <c r="G385" s="15">
        <v>0</v>
      </c>
      <c r="H385" s="15">
        <f t="shared" si="67"/>
        <v>0</v>
      </c>
      <c r="I385" s="19">
        <f t="shared" si="68"/>
        <v>0</v>
      </c>
      <c r="J385" s="20">
        <f t="shared" si="69"/>
        <v>0.13759537499999999</v>
      </c>
      <c r="K385" s="20">
        <f>SUM(J$32:J385)</f>
        <v>17.123924096666663</v>
      </c>
      <c r="L385" s="17"/>
      <c r="M385" s="12">
        <v>354</v>
      </c>
      <c r="N385" s="33">
        <f t="shared" si="77"/>
        <v>0</v>
      </c>
      <c r="O385" s="33">
        <f t="shared" si="70"/>
        <v>0</v>
      </c>
      <c r="P385" s="33">
        <f t="shared" si="71"/>
        <v>0</v>
      </c>
      <c r="Q385" s="22">
        <f t="shared" si="72"/>
        <v>0.09</v>
      </c>
      <c r="R385" s="15">
        <f t="shared" si="73"/>
        <v>7.8284203424832111E-3</v>
      </c>
      <c r="S385" s="18">
        <f t="shared" si="74"/>
        <v>0</v>
      </c>
      <c r="T385" s="20">
        <f t="shared" si="75"/>
        <v>0</v>
      </c>
      <c r="U385" s="20">
        <f>SUM(T$32:T385)</f>
        <v>6.5050607633333311</v>
      </c>
    </row>
    <row r="386" spans="3:21" ht="15" thickBot="1">
      <c r="C386" s="12">
        <v>355</v>
      </c>
      <c r="D386" s="14">
        <f t="shared" si="76"/>
        <v>28309.030000000887</v>
      </c>
      <c r="E386" s="12">
        <f t="shared" si="65"/>
        <v>94.36</v>
      </c>
      <c r="F386" s="14">
        <f t="shared" si="66"/>
        <v>4679.8</v>
      </c>
      <c r="G386" s="15">
        <v>0</v>
      </c>
      <c r="H386" s="15">
        <f t="shared" si="67"/>
        <v>0</v>
      </c>
      <c r="I386" s="19">
        <f t="shared" si="68"/>
        <v>0</v>
      </c>
      <c r="J386" s="20">
        <f t="shared" si="69"/>
        <v>0.13844408333333333</v>
      </c>
      <c r="K386" s="20">
        <f>SUM(J$32:J386)</f>
        <v>17.262368179999996</v>
      </c>
      <c r="L386" s="17"/>
      <c r="M386" s="12">
        <v>355</v>
      </c>
      <c r="N386" s="33">
        <f t="shared" si="77"/>
        <v>0</v>
      </c>
      <c r="O386" s="33">
        <f t="shared" si="70"/>
        <v>0</v>
      </c>
      <c r="P386" s="33">
        <f t="shared" si="71"/>
        <v>0</v>
      </c>
      <c r="Q386" s="22">
        <f t="shared" si="72"/>
        <v>0.09</v>
      </c>
      <c r="R386" s="15">
        <f t="shared" si="73"/>
        <v>7.8284203424832111E-3</v>
      </c>
      <c r="S386" s="18">
        <f t="shared" si="74"/>
        <v>0</v>
      </c>
      <c r="T386" s="20">
        <f t="shared" si="75"/>
        <v>0</v>
      </c>
      <c r="U386" s="20">
        <f>SUM(T$32:T386)</f>
        <v>6.5050607633333311</v>
      </c>
    </row>
    <row r="387" spans="3:21" ht="15" thickBot="1">
      <c r="C387" s="12">
        <v>356</v>
      </c>
      <c r="D387" s="14">
        <f t="shared" si="76"/>
        <v>23629.230000000887</v>
      </c>
      <c r="E387" s="12">
        <f t="shared" si="65"/>
        <v>78.760000000000005</v>
      </c>
      <c r="F387" s="14">
        <f t="shared" si="66"/>
        <v>4695.3999999999996</v>
      </c>
      <c r="G387" s="15">
        <v>0</v>
      </c>
      <c r="H387" s="15">
        <f t="shared" si="67"/>
        <v>0</v>
      </c>
      <c r="I387" s="19">
        <f t="shared" si="68"/>
        <v>0</v>
      </c>
      <c r="J387" s="20">
        <f t="shared" si="69"/>
        <v>0.13929686666666666</v>
      </c>
      <c r="K387" s="20">
        <f>SUM(J$32:J387)</f>
        <v>17.401665046666661</v>
      </c>
      <c r="L387" s="17"/>
      <c r="M387" s="12">
        <v>356</v>
      </c>
      <c r="N387" s="33">
        <f t="shared" si="77"/>
        <v>0</v>
      </c>
      <c r="O387" s="33">
        <f t="shared" si="70"/>
        <v>0</v>
      </c>
      <c r="P387" s="33">
        <f t="shared" si="71"/>
        <v>0</v>
      </c>
      <c r="Q387" s="22">
        <f t="shared" si="72"/>
        <v>0.09</v>
      </c>
      <c r="R387" s="15">
        <f t="shared" si="73"/>
        <v>7.8284203424832111E-3</v>
      </c>
      <c r="S387" s="18">
        <f t="shared" si="74"/>
        <v>0</v>
      </c>
      <c r="T387" s="20">
        <f t="shared" si="75"/>
        <v>0</v>
      </c>
      <c r="U387" s="20">
        <f>SUM(T$32:T387)</f>
        <v>6.5050607633333311</v>
      </c>
    </row>
    <row r="388" spans="3:21" ht="15" thickBot="1">
      <c r="C388" s="12">
        <v>357</v>
      </c>
      <c r="D388" s="14">
        <f t="shared" si="76"/>
        <v>18933.830000000889</v>
      </c>
      <c r="E388" s="12">
        <f t="shared" si="65"/>
        <v>63.11</v>
      </c>
      <c r="F388" s="14">
        <f t="shared" si="66"/>
        <v>4711.05</v>
      </c>
      <c r="G388" s="15">
        <v>0</v>
      </c>
      <c r="H388" s="15">
        <f t="shared" si="67"/>
        <v>0</v>
      </c>
      <c r="I388" s="19">
        <f t="shared" si="68"/>
        <v>0</v>
      </c>
      <c r="J388" s="20">
        <f t="shared" si="69"/>
        <v>0.14015373750000001</v>
      </c>
      <c r="K388" s="20">
        <f>SUM(J$32:J388)</f>
        <v>17.541818784166662</v>
      </c>
      <c r="L388" s="17"/>
      <c r="M388" s="12">
        <v>357</v>
      </c>
      <c r="N388" s="33">
        <f t="shared" si="77"/>
        <v>0</v>
      </c>
      <c r="O388" s="33">
        <f t="shared" si="70"/>
        <v>0</v>
      </c>
      <c r="P388" s="33">
        <f t="shared" si="71"/>
        <v>0</v>
      </c>
      <c r="Q388" s="22">
        <f t="shared" si="72"/>
        <v>0.09</v>
      </c>
      <c r="R388" s="15">
        <f t="shared" si="73"/>
        <v>7.8284203424832111E-3</v>
      </c>
      <c r="S388" s="18">
        <f t="shared" si="74"/>
        <v>0</v>
      </c>
      <c r="T388" s="20">
        <f t="shared" si="75"/>
        <v>0</v>
      </c>
      <c r="U388" s="20">
        <f>SUM(T$32:T388)</f>
        <v>6.5050607633333311</v>
      </c>
    </row>
    <row r="389" spans="3:21" ht="15" thickBot="1">
      <c r="C389" s="12">
        <v>358</v>
      </c>
      <c r="D389" s="14">
        <f t="shared" si="76"/>
        <v>14222.78000000089</v>
      </c>
      <c r="E389" s="12">
        <f t="shared" si="65"/>
        <v>47.41</v>
      </c>
      <c r="F389" s="14">
        <f t="shared" si="66"/>
        <v>4726.75</v>
      </c>
      <c r="G389" s="15">
        <v>0</v>
      </c>
      <c r="H389" s="15">
        <f t="shared" si="67"/>
        <v>0</v>
      </c>
      <c r="I389" s="19">
        <f t="shared" si="68"/>
        <v>0</v>
      </c>
      <c r="J389" s="20">
        <f t="shared" si="69"/>
        <v>0.14101470833333332</v>
      </c>
      <c r="K389" s="20">
        <f>SUM(J$32:J389)</f>
        <v>17.682833492499995</v>
      </c>
      <c r="L389" s="17"/>
      <c r="M389" s="12">
        <v>358</v>
      </c>
      <c r="N389" s="33">
        <f t="shared" si="77"/>
        <v>0</v>
      </c>
      <c r="O389" s="33">
        <f t="shared" si="70"/>
        <v>0</v>
      </c>
      <c r="P389" s="33">
        <f t="shared" si="71"/>
        <v>0</v>
      </c>
      <c r="Q389" s="22">
        <f t="shared" si="72"/>
        <v>0.09</v>
      </c>
      <c r="R389" s="15">
        <f t="shared" si="73"/>
        <v>7.8284203424832111E-3</v>
      </c>
      <c r="S389" s="18">
        <f t="shared" si="74"/>
        <v>0</v>
      </c>
      <c r="T389" s="20">
        <f t="shared" si="75"/>
        <v>0</v>
      </c>
      <c r="U389" s="20">
        <f>SUM(T$32:T389)</f>
        <v>6.5050607633333311</v>
      </c>
    </row>
    <row r="390" spans="3:21" ht="15" thickBot="1">
      <c r="C390" s="12">
        <v>359</v>
      </c>
      <c r="D390" s="14">
        <f t="shared" si="76"/>
        <v>9496.0300000008901</v>
      </c>
      <c r="E390" s="12">
        <f t="shared" si="65"/>
        <v>31.65</v>
      </c>
      <c r="F390" s="14">
        <f t="shared" si="66"/>
        <v>4742.51</v>
      </c>
      <c r="G390" s="15">
        <v>0</v>
      </c>
      <c r="H390" s="15">
        <f t="shared" si="67"/>
        <v>0</v>
      </c>
      <c r="I390" s="19">
        <f t="shared" si="68"/>
        <v>0</v>
      </c>
      <c r="J390" s="20">
        <f t="shared" si="69"/>
        <v>0.14188009083333333</v>
      </c>
      <c r="K390" s="20">
        <f>SUM(J$32:J390)</f>
        <v>17.824713583333327</v>
      </c>
      <c r="L390" s="17"/>
      <c r="M390" s="12">
        <v>359</v>
      </c>
      <c r="N390" s="33">
        <f t="shared" si="77"/>
        <v>0</v>
      </c>
      <c r="O390" s="33">
        <f t="shared" si="70"/>
        <v>0</v>
      </c>
      <c r="P390" s="33">
        <f t="shared" si="71"/>
        <v>0</v>
      </c>
      <c r="Q390" s="22">
        <f t="shared" si="72"/>
        <v>0.09</v>
      </c>
      <c r="R390" s="15">
        <f t="shared" si="73"/>
        <v>7.8284203424832111E-3</v>
      </c>
      <c r="S390" s="18">
        <f t="shared" si="74"/>
        <v>0</v>
      </c>
      <c r="T390" s="20">
        <f t="shared" si="75"/>
        <v>0</v>
      </c>
      <c r="U390" s="20">
        <f>SUM(T$32:T390)</f>
        <v>6.5050607633333311</v>
      </c>
    </row>
    <row r="391" spans="3:21" ht="15" thickBot="1">
      <c r="C391" s="12">
        <v>360</v>
      </c>
      <c r="D391" s="14">
        <f t="shared" si="76"/>
        <v>4753.5200000008899</v>
      </c>
      <c r="E391" s="12">
        <f t="shared" si="65"/>
        <v>15.85</v>
      </c>
      <c r="F391" s="14">
        <f t="shared" si="66"/>
        <v>4758.3100000000004</v>
      </c>
      <c r="G391" s="15">
        <v>0</v>
      </c>
      <c r="H391" s="15">
        <f t="shared" si="67"/>
        <v>0</v>
      </c>
      <c r="I391" s="19">
        <f t="shared" si="68"/>
        <v>0</v>
      </c>
      <c r="J391" s="20">
        <f t="shared" si="69"/>
        <v>0.1427493</v>
      </c>
      <c r="K391" s="20">
        <f>SUM(J$32:J391)</f>
        <v>17.967462883333326</v>
      </c>
      <c r="L391" s="17"/>
      <c r="M391" s="12">
        <v>360</v>
      </c>
      <c r="N391" s="33">
        <f t="shared" si="77"/>
        <v>0</v>
      </c>
      <c r="O391" s="33">
        <f t="shared" si="70"/>
        <v>0</v>
      </c>
      <c r="P391" s="33">
        <f t="shared" si="71"/>
        <v>0</v>
      </c>
      <c r="Q391" s="22">
        <f t="shared" si="72"/>
        <v>0.09</v>
      </c>
      <c r="R391" s="15">
        <f t="shared" si="73"/>
        <v>7.8284203424832111E-3</v>
      </c>
      <c r="S391" s="18">
        <f t="shared" si="74"/>
        <v>0</v>
      </c>
      <c r="T391" s="20">
        <f t="shared" si="75"/>
        <v>0</v>
      </c>
      <c r="U391" s="20">
        <f>SUM(T$32:T391)</f>
        <v>6.5050607633333311</v>
      </c>
    </row>
  </sheetData>
  <mergeCells count="2">
    <mergeCell ref="C30:K30"/>
    <mergeCell ref="M30:U30"/>
  </mergeCells>
  <pageMargins left="0.7" right="0.7" top="0.75" bottom="0.75" header="0.3" footer="0.3"/>
  <pageSetup orientation="portrait" horizontalDpi="240" verticalDpi="24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2984D-2EB5-BE4D-995F-77C4C4A4CDD9}">
  <dimension ref="B2:N20"/>
  <sheetViews>
    <sheetView workbookViewId="0">
      <selection activeCell="E7" sqref="E7"/>
    </sheetView>
  </sheetViews>
  <sheetFormatPr defaultColWidth="8.88671875" defaultRowHeight="14.4"/>
  <cols>
    <col min="2" max="2" width="6.88671875" bestFit="1" customWidth="1"/>
    <col min="3" max="3" width="12.44140625" customWidth="1"/>
    <col min="4" max="4" width="34.44140625" customWidth="1"/>
    <col min="5" max="5" width="14.44140625" customWidth="1"/>
    <col min="6" max="6" width="18.44140625" customWidth="1"/>
    <col min="7" max="7" width="14" customWidth="1"/>
    <col min="8" max="8" width="12.44140625" customWidth="1"/>
    <col min="9" max="11" width="21.44140625" customWidth="1"/>
    <col min="12" max="12" width="6.44140625" customWidth="1"/>
    <col min="13" max="13" width="12.44140625" customWidth="1"/>
    <col min="14" max="14" width="14.44140625" customWidth="1"/>
    <col min="15" max="15" width="11.44140625" customWidth="1"/>
    <col min="16" max="16" width="13.44140625" customWidth="1"/>
    <col min="17" max="19" width="14.44140625" customWidth="1"/>
    <col min="20" max="21" width="23.44140625" customWidth="1"/>
    <col min="23" max="26" width="13.44140625" customWidth="1"/>
    <col min="27" max="29" width="14.44140625" customWidth="1"/>
    <col min="30" max="31" width="20.88671875" customWidth="1"/>
  </cols>
  <sheetData>
    <row r="2" spans="2:14">
      <c r="B2" s="29" t="s">
        <v>49</v>
      </c>
    </row>
    <row r="3" spans="2:14" s="4" customFormat="1" ht="15.6">
      <c r="B3" s="29"/>
      <c r="C3"/>
    </row>
    <row r="4" spans="2:14" s="4" customFormat="1" ht="15.6">
      <c r="B4" s="29" t="s">
        <v>50</v>
      </c>
      <c r="C4"/>
      <c r="G4" s="32"/>
    </row>
    <row r="5" spans="2:14" s="4" customFormat="1" ht="15.6">
      <c r="B5" s="29"/>
      <c r="C5"/>
      <c r="G5" s="32"/>
    </row>
    <row r="6" spans="2:14" s="4" customFormat="1" ht="15.6">
      <c r="B6" s="29" t="s">
        <v>51</v>
      </c>
      <c r="C6" s="35" t="s">
        <v>52</v>
      </c>
      <c r="G6" s="32"/>
    </row>
    <row r="7" spans="2:14">
      <c r="B7" s="28"/>
    </row>
    <row r="8" spans="2:14">
      <c r="C8" s="2" t="s">
        <v>0</v>
      </c>
      <c r="D8" s="1"/>
      <c r="E8" s="1"/>
      <c r="F8" s="1"/>
      <c r="G8" s="1"/>
      <c r="H8" s="1"/>
      <c r="I8" s="1"/>
      <c r="J8" s="1"/>
      <c r="K8" s="1"/>
      <c r="L8" s="1"/>
      <c r="M8" s="1"/>
      <c r="N8" s="1"/>
    </row>
    <row r="10" spans="2:14" ht="17.100000000000001" customHeight="1">
      <c r="C10" s="37" t="s">
        <v>53</v>
      </c>
      <c r="D10" s="38"/>
      <c r="E10" s="38"/>
      <c r="F10" s="38"/>
      <c r="G10" s="38"/>
      <c r="H10" s="38"/>
      <c r="I10" s="38"/>
      <c r="J10" s="39"/>
    </row>
    <row r="11" spans="2:14">
      <c r="C11" s="40"/>
      <c r="D11" s="41"/>
      <c r="E11" s="41"/>
      <c r="F11" s="41"/>
      <c r="G11" s="41"/>
      <c r="H11" s="41"/>
      <c r="I11" s="41"/>
      <c r="J11" s="42"/>
    </row>
    <row r="12" spans="2:14">
      <c r="C12" s="40"/>
      <c r="D12" s="41"/>
      <c r="E12" s="41"/>
      <c r="F12" s="41"/>
      <c r="G12" s="41"/>
      <c r="H12" s="41"/>
      <c r="I12" s="41"/>
      <c r="J12" s="42"/>
    </row>
    <row r="13" spans="2:14">
      <c r="C13" s="40"/>
      <c r="D13" s="41"/>
      <c r="E13" s="41"/>
      <c r="F13" s="41"/>
      <c r="G13" s="41"/>
      <c r="H13" s="41"/>
      <c r="I13" s="41"/>
      <c r="J13" s="42"/>
    </row>
    <row r="14" spans="2:14">
      <c r="C14" s="43"/>
      <c r="D14" s="44"/>
      <c r="E14" s="44"/>
      <c r="F14" s="44"/>
      <c r="G14" s="44"/>
      <c r="H14" s="44"/>
      <c r="I14" s="44"/>
      <c r="J14" s="45"/>
    </row>
    <row r="15" spans="2:14">
      <c r="C15" s="28"/>
    </row>
    <row r="16" spans="2:14">
      <c r="C16" s="28"/>
    </row>
    <row r="17" spans="3:3">
      <c r="C17" s="28"/>
    </row>
    <row r="18" spans="3:3">
      <c r="C18" s="28"/>
    </row>
    <row r="19" spans="3:3">
      <c r="C19" s="28"/>
    </row>
    <row r="20" spans="3:3">
      <c r="C20" s="28"/>
    </row>
  </sheetData>
  <mergeCells count="1">
    <mergeCell ref="C10:J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3B990-035E-4CC1-8E44-B3C7C78E96FF}">
  <dimension ref="B2:AE48"/>
  <sheetViews>
    <sheetView topLeftCell="A14" workbookViewId="0">
      <selection activeCell="E23" sqref="E23"/>
    </sheetView>
  </sheetViews>
  <sheetFormatPr defaultColWidth="8.77734375" defaultRowHeight="14.4"/>
  <cols>
    <col min="2" max="2" width="6.77734375" bestFit="1" customWidth="1"/>
    <col min="3" max="3" width="12.44140625" customWidth="1"/>
    <col min="4" max="4" width="32.77734375" customWidth="1"/>
    <col min="5" max="5" width="14.44140625" customWidth="1"/>
    <col min="6" max="6" width="18.44140625" customWidth="1"/>
    <col min="7" max="7" width="14" customWidth="1"/>
    <col min="8" max="8" width="12.44140625" customWidth="1"/>
    <col min="9" max="11" width="21.44140625" customWidth="1"/>
    <col min="12" max="12" width="6.44140625" customWidth="1"/>
    <col min="13" max="13" width="12.44140625" customWidth="1"/>
    <col min="14" max="14" width="14.44140625" customWidth="1"/>
    <col min="15" max="15" width="11.44140625" customWidth="1"/>
    <col min="16" max="16" width="13.44140625" customWidth="1"/>
    <col min="17" max="19" width="14.44140625" customWidth="1"/>
    <col min="20" max="21" width="23.44140625" customWidth="1"/>
    <col min="23" max="26" width="13.44140625" customWidth="1"/>
    <col min="27" max="29" width="14.44140625" customWidth="1"/>
    <col min="30" max="31" width="20.77734375" customWidth="1"/>
  </cols>
  <sheetData>
    <row r="2" spans="2:9">
      <c r="B2" t="s">
        <v>84</v>
      </c>
      <c r="C2" s="29" t="s">
        <v>83</v>
      </c>
    </row>
    <row r="3" spans="2:9" s="34" customFormat="1" ht="15.6">
      <c r="B3" s="59"/>
      <c r="C3" s="29"/>
    </row>
    <row r="4" spans="2:9" s="34" customFormat="1" ht="15.6">
      <c r="C4" s="29" t="s">
        <v>82</v>
      </c>
      <c r="I4" s="58" t="s">
        <v>81</v>
      </c>
    </row>
    <row r="5" spans="2:9" s="34" customFormat="1" ht="15.6">
      <c r="B5" s="56" t="s">
        <v>80</v>
      </c>
      <c r="I5" s="34">
        <v>1024.06</v>
      </c>
    </row>
    <row r="6" spans="2:9" s="34" customFormat="1" ht="15.6">
      <c r="B6" s="56" t="s">
        <v>79</v>
      </c>
      <c r="I6" s="34">
        <v>700</v>
      </c>
    </row>
    <row r="7" spans="2:9" s="34" customFormat="1" ht="15.6">
      <c r="B7" s="56" t="s">
        <v>78</v>
      </c>
    </row>
    <row r="8" spans="2:9" s="34" customFormat="1" ht="15.6">
      <c r="B8" s="56" t="s">
        <v>77</v>
      </c>
    </row>
    <row r="9" spans="2:9" s="34" customFormat="1" ht="15.6">
      <c r="C9" s="29"/>
    </row>
    <row r="10" spans="2:9" s="34" customFormat="1" ht="15.6">
      <c r="C10" s="29" t="s">
        <v>76</v>
      </c>
    </row>
    <row r="11" spans="2:9" s="34" customFormat="1" ht="15.6">
      <c r="B11" s="56" t="s">
        <v>75</v>
      </c>
      <c r="I11" s="34">
        <v>1000</v>
      </c>
    </row>
    <row r="12" spans="2:9" s="55" customFormat="1" ht="15.6">
      <c r="B12" s="56" t="s">
        <v>74</v>
      </c>
      <c r="I12" s="55">
        <v>995</v>
      </c>
    </row>
    <row r="13" spans="2:9" s="55" customFormat="1" ht="15.6">
      <c r="B13" s="56" t="s">
        <v>73</v>
      </c>
      <c r="I13" s="57" t="s">
        <v>72</v>
      </c>
    </row>
    <row r="14" spans="2:9" s="55" customFormat="1" ht="15.6">
      <c r="B14" s="56" t="s">
        <v>71</v>
      </c>
      <c r="I14" s="57" t="s">
        <v>70</v>
      </c>
    </row>
    <row r="15" spans="2:9" s="55" customFormat="1" ht="15.6">
      <c r="B15" s="56" t="s">
        <v>69</v>
      </c>
      <c r="I15" s="55">
        <v>3034</v>
      </c>
    </row>
    <row r="16" spans="2:9" s="55" customFormat="1" ht="15.6"/>
    <row r="17" spans="3:31">
      <c r="C17" s="30" t="s">
        <v>68</v>
      </c>
    </row>
    <row r="18" spans="3:31">
      <c r="C18" s="30"/>
    </row>
    <row r="19" spans="3:31">
      <c r="C19" s="2" t="s">
        <v>0</v>
      </c>
      <c r="D19" s="1"/>
      <c r="E19" s="1"/>
      <c r="F19" s="1"/>
      <c r="G19" s="1"/>
      <c r="H19" s="1"/>
      <c r="I19" s="1"/>
      <c r="J19" s="1"/>
      <c r="K19" s="1"/>
      <c r="L19" s="1"/>
      <c r="M19" s="1"/>
      <c r="N19" s="1"/>
    </row>
    <row r="20" spans="3:31" ht="15" thickBot="1"/>
    <row r="21" spans="3:31" ht="15" thickBot="1">
      <c r="C21" t="s">
        <v>67</v>
      </c>
      <c r="E21" s="21">
        <f>(I27-I15)/I12</f>
        <v>717.39497487437188</v>
      </c>
    </row>
    <row r="22" spans="3:31" ht="15" thickBot="1"/>
    <row r="23" spans="3:31" ht="15" thickBot="1">
      <c r="C23" t="s">
        <v>66</v>
      </c>
      <c r="E23" s="54" t="str">
        <f>TEXT(F38,"0.00%")&amp;" or "&amp;TEXT(H38,"0.00%")</f>
        <v>5.16% or 2.58%</v>
      </c>
    </row>
    <row r="25" spans="3:31">
      <c r="C25" s="2" t="s">
        <v>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3:31">
      <c r="C26" t="s">
        <v>65</v>
      </c>
    </row>
    <row r="27" spans="3:31">
      <c r="C27" s="30" t="str">
        <f>"Total cash from the sec lending = "&amp;I5&amp;" * "&amp;I6&amp;" = "&amp;I27&amp;" (Fabozzi CH. 60 p. 1491)"</f>
        <v>Total cash from the sec lending = 1024.06 * 700 = 716842 (Fabozzi CH. 60 p. 1491)</v>
      </c>
      <c r="I27" s="53">
        <f>I6*I5</f>
        <v>716842</v>
      </c>
    </row>
    <row r="28" spans="3:31">
      <c r="C28" s="30" t="s">
        <v>64</v>
      </c>
      <c r="I28">
        <f>16+30+13</f>
        <v>59</v>
      </c>
    </row>
    <row r="29" spans="3:31">
      <c r="C29" s="30"/>
    </row>
    <row r="30" spans="3:31">
      <c r="C30" s="52" t="str">
        <f>"(I)             Total cash for the ABC bond purchase = N * Bond Price + Accurued Interest = "&amp;I27</f>
        <v>(I)             Total cash for the ABC bond purchase = N * Bond Price + Accurued Interest = 716842</v>
      </c>
    </row>
    <row r="31" spans="3:31">
      <c r="C31" s="52" t="str">
        <f>"(II)           Accrued interest = N * ("&amp;I28&amp;"/360) * 1000 * C%/2 = "&amp;I15</f>
        <v>(II)           Accrued interest = N * (59/360) * 1000 * C%/2 = 3034</v>
      </c>
    </row>
    <row r="32" spans="3:31">
      <c r="C32" s="52"/>
      <c r="D32" t="s">
        <v>63</v>
      </c>
    </row>
    <row r="34" spans="3:8">
      <c r="C34" s="30" t="s">
        <v>62</v>
      </c>
      <c r="D34" s="51"/>
    </row>
    <row r="35" spans="3:8">
      <c r="E35" s="49" t="str">
        <f>"N = ("&amp;I27&amp;" - "&amp;I15&amp;") / "&amp;I12&amp;" ="</f>
        <v>N = (716842 - 3034) / 995 =</v>
      </c>
      <c r="F35" s="50">
        <f>(I5*I6-I15)/I12</f>
        <v>717.39497487437188</v>
      </c>
    </row>
    <row r="37" spans="3:8">
      <c r="C37" s="30" t="str">
        <f>"From (II), we have    C =  Accrued Interest * (360/"&amp;I28&amp;") /(1000/2 * N)"</f>
        <v>From (II), we have    C =  Accrued Interest * (360/59) /(1000/2 * N)</v>
      </c>
    </row>
    <row r="38" spans="3:8">
      <c r="E38" s="49" t="str">
        <f>" C =  3,034  * (360/"&amp;I28&amp;") /(1000/2 * 717.39) = "</f>
        <v xml:space="preserve"> C =  3,034  * (360/59) /(1000/2 * 717.39) = </v>
      </c>
      <c r="F38" s="48">
        <f>I15*(360/I28)/(500*F35)</f>
        <v>5.1610460126580111E-2</v>
      </c>
      <c r="G38" t="s">
        <v>61</v>
      </c>
      <c r="H38" s="48">
        <f>F38/2</f>
        <v>2.5805230063290056E-2</v>
      </c>
    </row>
    <row r="41" spans="3:8">
      <c r="C41" t="s">
        <v>60</v>
      </c>
    </row>
    <row r="43" spans="3:8">
      <c r="C43" s="47" t="s">
        <v>59</v>
      </c>
    </row>
    <row r="44" spans="3:8">
      <c r="C44" s="46" t="s">
        <v>58</v>
      </c>
    </row>
    <row r="45" spans="3:8">
      <c r="C45" s="46" t="s">
        <v>57</v>
      </c>
    </row>
    <row r="46" spans="3:8">
      <c r="C46" s="46" t="s">
        <v>56</v>
      </c>
    </row>
    <row r="47" spans="3:8">
      <c r="C47" s="46" t="s">
        <v>55</v>
      </c>
    </row>
    <row r="48" spans="3:8">
      <c r="C48" s="46" t="s">
        <v>54</v>
      </c>
    </row>
  </sheetData>
  <pageMargins left="0.7" right="0.7" top="0.75" bottom="0.75" header="0.3" footer="0.3"/>
  <pageSetup orientation="portrait" horizontalDpi="240" verticalDpi="24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66F7-EF99-4ED8-93AB-F80E8652B9C4}">
  <dimension ref="B1:N47"/>
  <sheetViews>
    <sheetView workbookViewId="0">
      <selection activeCell="B42" sqref="B42:B47"/>
    </sheetView>
  </sheetViews>
  <sheetFormatPr defaultColWidth="9.109375" defaultRowHeight="14.4"/>
  <cols>
    <col min="2" max="2" width="22.44140625" customWidth="1"/>
    <col min="3" max="3" width="12.5546875" customWidth="1"/>
    <col min="4" max="4" width="20.5546875" bestFit="1" customWidth="1"/>
    <col min="5" max="5" width="17.44140625" customWidth="1"/>
    <col min="6" max="14" width="12.5546875" customWidth="1"/>
  </cols>
  <sheetData>
    <row r="1" spans="2:4" ht="15.6">
      <c r="B1" s="71" t="s">
        <v>122</v>
      </c>
    </row>
    <row r="2" spans="2:4" ht="15.6">
      <c r="B2" s="71"/>
    </row>
    <row r="3" spans="2:4" ht="15.6">
      <c r="B3" s="72" t="s">
        <v>121</v>
      </c>
    </row>
    <row r="4" spans="2:4" ht="15.6">
      <c r="B4" s="72" t="s">
        <v>120</v>
      </c>
    </row>
    <row r="5" spans="2:4" ht="15.6">
      <c r="B5" s="72" t="s">
        <v>119</v>
      </c>
    </row>
    <row r="6" spans="2:4" ht="15.6">
      <c r="B6" s="72" t="s">
        <v>118</v>
      </c>
    </row>
    <row r="7" spans="2:4" ht="15.6">
      <c r="B7" s="72" t="s">
        <v>117</v>
      </c>
    </row>
    <row r="8" spans="2:4" ht="16.8">
      <c r="B8" s="72" t="s">
        <v>116</v>
      </c>
    </row>
    <row r="9" spans="2:4" ht="15.6">
      <c r="B9" s="71"/>
    </row>
    <row r="10" spans="2:4" ht="15.6">
      <c r="B10" s="71" t="s">
        <v>115</v>
      </c>
    </row>
    <row r="11" spans="2:4" ht="15.6">
      <c r="B11" s="71"/>
    </row>
    <row r="12" spans="2:4" ht="31.2">
      <c r="B12" s="70" t="s">
        <v>114</v>
      </c>
      <c r="C12" s="70" t="s">
        <v>113</v>
      </c>
      <c r="D12" s="70" t="s">
        <v>112</v>
      </c>
    </row>
    <row r="13" spans="2:4" ht="15.6">
      <c r="B13" s="70" t="s">
        <v>106</v>
      </c>
      <c r="C13" s="68">
        <v>0.12</v>
      </c>
      <c r="D13" s="68">
        <v>0.2</v>
      </c>
    </row>
    <row r="14" spans="2:4" ht="15.6">
      <c r="B14" s="70" t="s">
        <v>111</v>
      </c>
      <c r="C14" s="68">
        <v>0.09</v>
      </c>
      <c r="D14" s="68">
        <v>0.1</v>
      </c>
    </row>
    <row r="15" spans="2:4" ht="15.6">
      <c r="B15" s="70" t="s">
        <v>110</v>
      </c>
      <c r="C15" s="69">
        <v>7.2499999999999995E-2</v>
      </c>
      <c r="D15" s="68">
        <v>0.05</v>
      </c>
    </row>
    <row r="16" spans="2:4">
      <c r="B16" s="67"/>
    </row>
    <row r="17" spans="2:14">
      <c r="B17" s="66" t="s">
        <v>51</v>
      </c>
      <c r="C17" s="65" t="s">
        <v>109</v>
      </c>
    </row>
    <row r="18" spans="2:14" s="55" customFormat="1" ht="15.6"/>
    <row r="19" spans="2:14">
      <c r="B19" s="2" t="s">
        <v>108</v>
      </c>
      <c r="C19" s="1"/>
      <c r="D19" s="1"/>
      <c r="E19" s="1"/>
      <c r="F19" s="1"/>
      <c r="G19" s="1"/>
      <c r="H19" s="1"/>
      <c r="I19" s="1"/>
      <c r="J19" s="1"/>
      <c r="K19" s="1"/>
      <c r="L19" s="1"/>
      <c r="M19" s="1"/>
      <c r="N19" s="1"/>
    </row>
    <row r="21" spans="2:14" ht="15.6">
      <c r="B21" t="s">
        <v>107</v>
      </c>
      <c r="E21" s="64" t="s">
        <v>106</v>
      </c>
      <c r="I21" t="s">
        <v>105</v>
      </c>
    </row>
    <row r="23" spans="2:14">
      <c r="B23" t="s">
        <v>104</v>
      </c>
      <c r="H23" s="63">
        <f>(20*1.02+1)/20-1</f>
        <v>6.999999999999984E-2</v>
      </c>
    </row>
    <row r="24" spans="2:14">
      <c r="B24" t="s">
        <v>103</v>
      </c>
    </row>
    <row r="25" spans="2:14">
      <c r="B25" t="s">
        <v>102</v>
      </c>
    </row>
    <row r="26" spans="2:14" ht="15.6">
      <c r="B26" s="61"/>
    </row>
    <row r="27" spans="2:14">
      <c r="B27" t="s">
        <v>101</v>
      </c>
      <c r="E27" t="s">
        <v>100</v>
      </c>
    </row>
    <row r="28" spans="2:14">
      <c r="B28" t="s">
        <v>99</v>
      </c>
      <c r="H28" s="63">
        <f>C13-0.5*2*D13^2</f>
        <v>7.9999999999999988E-2</v>
      </c>
    </row>
    <row r="29" spans="2:14">
      <c r="B29" t="s">
        <v>98</v>
      </c>
    </row>
    <row r="30" spans="2:14" ht="15.6">
      <c r="B30" s="61" t="s">
        <v>97</v>
      </c>
      <c r="H30" s="63">
        <f>C14-0.5*2*D14^2</f>
        <v>7.9999999999999988E-2</v>
      </c>
    </row>
    <row r="31" spans="2:14" ht="15.6">
      <c r="B31" s="61" t="s">
        <v>96</v>
      </c>
      <c r="H31" s="63">
        <f>C15-0.5*2*D15^2</f>
        <v>6.9999999999999993E-2</v>
      </c>
    </row>
    <row r="32" spans="2:14" ht="15.6">
      <c r="B32" s="61"/>
      <c r="H32" s="63"/>
    </row>
    <row r="33" spans="2:8" ht="15.6">
      <c r="B33" s="61" t="s">
        <v>95</v>
      </c>
      <c r="H33" s="63"/>
    </row>
    <row r="34" spans="2:8" ht="15.6">
      <c r="B34" s="61" t="s">
        <v>94</v>
      </c>
    </row>
    <row r="36" spans="2:8" ht="15.6">
      <c r="B36" s="61" t="s">
        <v>93</v>
      </c>
      <c r="C36">
        <f>(C13-$H$23)/D13</f>
        <v>0.25000000000000078</v>
      </c>
    </row>
    <row r="37" spans="2:8" ht="15.6">
      <c r="B37" s="61" t="s">
        <v>92</v>
      </c>
      <c r="C37">
        <f>(C14-$H$23)/D14</f>
        <v>0.20000000000000157</v>
      </c>
    </row>
    <row r="38" spans="2:8" ht="15.6">
      <c r="B38" s="61" t="s">
        <v>91</v>
      </c>
      <c r="C38">
        <f>(C15-$H$23)/D15</f>
        <v>5.0000000000003098E-2</v>
      </c>
    </row>
    <row r="39" spans="2:8" ht="15.6">
      <c r="B39" s="62"/>
    </row>
    <row r="40" spans="2:8" ht="15.6">
      <c r="B40" s="61" t="s">
        <v>90</v>
      </c>
    </row>
    <row r="41" spans="2:8">
      <c r="B41" s="60"/>
    </row>
    <row r="42" spans="2:8">
      <c r="B42" s="47" t="s">
        <v>59</v>
      </c>
    </row>
    <row r="43" spans="2:8">
      <c r="B43" s="46" t="s">
        <v>89</v>
      </c>
    </row>
    <row r="44" spans="2:8">
      <c r="B44" s="46" t="s">
        <v>88</v>
      </c>
    </row>
    <row r="45" spans="2:8">
      <c r="B45" s="46" t="s">
        <v>87</v>
      </c>
    </row>
    <row r="46" spans="2:8">
      <c r="B46" s="46" t="s">
        <v>86</v>
      </c>
    </row>
    <row r="47" spans="2:8">
      <c r="B47" s="46"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9F28-1620-4DCA-9751-3C1EBA7E5E1A}">
  <dimension ref="B1:N45"/>
  <sheetViews>
    <sheetView workbookViewId="0">
      <selection activeCell="B9" sqref="B9"/>
    </sheetView>
  </sheetViews>
  <sheetFormatPr defaultColWidth="9.109375" defaultRowHeight="14.4"/>
  <cols>
    <col min="2" max="2" width="74" customWidth="1"/>
    <col min="3" max="3" width="38" customWidth="1"/>
    <col min="4" max="4" width="20.5546875" bestFit="1" customWidth="1"/>
    <col min="5" max="5" width="17.44140625" customWidth="1"/>
    <col min="6" max="14" width="12.5546875" customWidth="1"/>
  </cols>
  <sheetData>
    <row r="1" spans="2:8" s="55" customFormat="1" ht="15.6">
      <c r="B1" s="55" t="s">
        <v>160</v>
      </c>
      <c r="C1" s="61"/>
    </row>
    <row r="2" spans="2:8" s="55" customFormat="1" ht="15.6">
      <c r="C2"/>
    </row>
    <row r="3" spans="2:8" s="55" customFormat="1" ht="15.6">
      <c r="B3" s="86" t="s">
        <v>159</v>
      </c>
      <c r="C3" s="85" t="s">
        <v>158</v>
      </c>
      <c r="D3" s="84">
        <v>0.35</v>
      </c>
    </row>
    <row r="4" spans="2:8" s="55" customFormat="1" ht="15.6">
      <c r="B4" s="86"/>
      <c r="C4" s="85" t="s">
        <v>157</v>
      </c>
      <c r="D4" s="84">
        <v>0.35</v>
      </c>
    </row>
    <row r="5" spans="2:8" s="55" customFormat="1" ht="15.6">
      <c r="B5" s="81" t="s">
        <v>156</v>
      </c>
      <c r="C5" s="81">
        <v>289</v>
      </c>
      <c r="D5" s="83"/>
    </row>
    <row r="6" spans="2:8" s="55" customFormat="1" ht="15.6">
      <c r="B6" s="81" t="s">
        <v>155</v>
      </c>
      <c r="C6" s="81" t="s">
        <v>154</v>
      </c>
      <c r="D6" s="82">
        <v>3.57</v>
      </c>
      <c r="E6" s="78"/>
      <c r="F6" s="78"/>
      <c r="G6" s="78"/>
      <c r="H6" s="78"/>
    </row>
    <row r="7" spans="2:8" s="55" customFormat="1" ht="15.6">
      <c r="B7" s="81" t="s">
        <v>153</v>
      </c>
      <c r="C7" s="81" t="s">
        <v>152</v>
      </c>
      <c r="D7" s="82"/>
      <c r="E7" s="78"/>
      <c r="F7" s="78"/>
      <c r="G7" s="78"/>
      <c r="H7" s="78"/>
    </row>
    <row r="8" spans="2:8" s="55" customFormat="1" ht="15.6">
      <c r="B8" s="81" t="s">
        <v>151</v>
      </c>
      <c r="C8" s="81" t="s">
        <v>150</v>
      </c>
      <c r="D8" s="82">
        <v>99.27</v>
      </c>
      <c r="E8" s="78"/>
      <c r="F8" s="78"/>
      <c r="G8" s="78"/>
      <c r="H8" s="78"/>
    </row>
    <row r="9" spans="2:8" s="55" customFormat="1" ht="15.6">
      <c r="B9" s="81" t="s">
        <v>149</v>
      </c>
      <c r="C9" s="81" t="s">
        <v>148</v>
      </c>
      <c r="D9" s="82">
        <v>98.43</v>
      </c>
      <c r="E9" s="78"/>
      <c r="F9" s="78"/>
      <c r="G9" s="78"/>
      <c r="H9" s="78"/>
    </row>
    <row r="10" spans="2:8" s="55" customFormat="1" ht="15.6">
      <c r="B10" s="81" t="s">
        <v>147</v>
      </c>
      <c r="C10" s="81">
        <v>16</v>
      </c>
      <c r="D10" s="78"/>
      <c r="E10" s="78"/>
      <c r="F10" s="78"/>
      <c r="G10" s="78"/>
      <c r="H10" s="78"/>
    </row>
    <row r="11" spans="2:8" s="55" customFormat="1" ht="15.6">
      <c r="B11" s="81" t="s">
        <v>146</v>
      </c>
      <c r="C11" s="81">
        <v>3.88</v>
      </c>
      <c r="D11" s="78"/>
      <c r="E11" s="78"/>
      <c r="F11" s="78"/>
      <c r="G11" s="78"/>
      <c r="H11" s="78"/>
    </row>
    <row r="12" spans="2:8" s="55" customFormat="1" ht="15.6">
      <c r="B12" s="81" t="s">
        <v>145</v>
      </c>
      <c r="C12" s="81">
        <v>19</v>
      </c>
      <c r="D12" s="78"/>
      <c r="E12" s="78"/>
      <c r="F12" s="78"/>
      <c r="G12" s="78"/>
      <c r="H12" s="78"/>
    </row>
    <row r="13" spans="2:8" s="55" customFormat="1" ht="15.6">
      <c r="B13" s="81" t="s">
        <v>144</v>
      </c>
      <c r="C13" s="81">
        <v>4.12</v>
      </c>
      <c r="D13" s="78"/>
      <c r="E13" s="78"/>
      <c r="F13" s="78"/>
      <c r="G13" s="78"/>
      <c r="H13" s="78"/>
    </row>
    <row r="14" spans="2:8" s="55" customFormat="1" ht="15.6">
      <c r="B14" s="81" t="s">
        <v>143</v>
      </c>
      <c r="C14" s="80">
        <v>1.8E-3</v>
      </c>
      <c r="D14" s="78"/>
      <c r="E14" s="78"/>
      <c r="F14" s="78"/>
      <c r="G14" s="78"/>
      <c r="H14" s="78"/>
    </row>
    <row r="15" spans="2:8" s="55" customFormat="1" ht="15.6">
      <c r="B15" s="81" t="s">
        <v>142</v>
      </c>
      <c r="C15" s="80">
        <v>1.2999999999999999E-3</v>
      </c>
      <c r="D15" s="78"/>
      <c r="E15" s="78"/>
      <c r="F15" s="78"/>
      <c r="G15" s="78"/>
      <c r="H15" s="78"/>
    </row>
    <row r="16" spans="2:8" s="55" customFormat="1" ht="15.6">
      <c r="B16" s="81" t="s">
        <v>141</v>
      </c>
      <c r="C16" s="80">
        <v>6.4999999999999997E-3</v>
      </c>
      <c r="D16" s="78"/>
      <c r="E16" s="78"/>
      <c r="F16" s="78"/>
      <c r="G16" s="78"/>
      <c r="H16" s="78"/>
    </row>
    <row r="17" spans="2:14" s="55" customFormat="1" ht="15.6">
      <c r="B17" s="67"/>
      <c r="C17"/>
      <c r="D17" s="78"/>
      <c r="E17" s="78"/>
      <c r="F17" s="78"/>
      <c r="G17" s="78"/>
      <c r="H17" s="78"/>
    </row>
    <row r="18" spans="2:14" s="55" customFormat="1" ht="15.6">
      <c r="B18" s="79" t="s">
        <v>140</v>
      </c>
      <c r="C18"/>
      <c r="D18" s="78"/>
      <c r="E18" s="78"/>
      <c r="F18" s="78"/>
      <c r="G18" s="78"/>
      <c r="H18" s="78"/>
    </row>
    <row r="19" spans="2:14" s="55" customFormat="1" ht="15.6">
      <c r="B19" s="77"/>
      <c r="C19"/>
      <c r="D19"/>
      <c r="E19"/>
      <c r="F19"/>
      <c r="G19"/>
      <c r="H19"/>
    </row>
    <row r="20" spans="2:14">
      <c r="B20" s="2" t="s">
        <v>108</v>
      </c>
      <c r="C20" s="1"/>
      <c r="D20" s="1"/>
      <c r="E20" s="1"/>
      <c r="F20" s="1"/>
      <c r="G20" s="1"/>
      <c r="H20" s="1"/>
      <c r="I20" s="1"/>
      <c r="J20" s="1"/>
      <c r="K20" s="1"/>
      <c r="L20" s="1"/>
      <c r="M20" s="1"/>
      <c r="N20" s="1"/>
    </row>
    <row r="22" spans="2:14">
      <c r="B22" t="s">
        <v>113</v>
      </c>
      <c r="C22" s="76">
        <f>D28+D30+D32+C15+C16</f>
        <v>2.7915535515261516E-2</v>
      </c>
    </row>
    <row r="24" spans="2:14">
      <c r="B24" t="s">
        <v>139</v>
      </c>
      <c r="C24" s="75" t="s">
        <v>138</v>
      </c>
    </row>
    <row r="26" spans="2:14">
      <c r="B26" s="74" t="s">
        <v>137</v>
      </c>
    </row>
    <row r="27" spans="2:14">
      <c r="B27" s="74"/>
    </row>
    <row r="28" spans="2:14">
      <c r="B28" s="74" t="s">
        <v>136</v>
      </c>
      <c r="D28">
        <f>D6/D8</f>
        <v>3.5962526443034146E-2</v>
      </c>
    </row>
    <row r="29" spans="2:14">
      <c r="B29" s="74"/>
    </row>
    <row r="30" spans="2:14">
      <c r="B30" s="74" t="s">
        <v>135</v>
      </c>
      <c r="D30">
        <f>(D9-D8)/D8</f>
        <v>-8.4617709277726317E-3</v>
      </c>
    </row>
    <row r="31" spans="2:14">
      <c r="B31" s="74"/>
    </row>
    <row r="32" spans="2:14">
      <c r="B32" s="74" t="s">
        <v>134</v>
      </c>
      <c r="D32">
        <f>-C13*C14+0.5*C12*C14^2</f>
        <v>-7.3852199999999996E-3</v>
      </c>
    </row>
    <row r="33" spans="2:10">
      <c r="B33" s="74"/>
    </row>
    <row r="34" spans="2:10">
      <c r="B34" s="74" t="s">
        <v>133</v>
      </c>
      <c r="J34" t="s">
        <v>132</v>
      </c>
    </row>
    <row r="35" spans="2:10">
      <c r="B35" s="74" t="s">
        <v>131</v>
      </c>
    </row>
    <row r="36" spans="2:10">
      <c r="B36" s="74" t="s">
        <v>130</v>
      </c>
    </row>
    <row r="37" spans="2:10">
      <c r="B37" s="74"/>
    </row>
    <row r="38" spans="2:10">
      <c r="B38" s="74" t="s">
        <v>129</v>
      </c>
    </row>
    <row r="39" spans="2:10">
      <c r="B39" s="74"/>
    </row>
    <row r="40" spans="2:10">
      <c r="B40" s="73" t="s">
        <v>128</v>
      </c>
    </row>
    <row r="41" spans="2:10">
      <c r="B41" s="29" t="s">
        <v>127</v>
      </c>
    </row>
    <row r="42" spans="2:10">
      <c r="B42" s="29" t="s">
        <v>126</v>
      </c>
    </row>
    <row r="43" spans="2:10">
      <c r="B43" s="29" t="s">
        <v>125</v>
      </c>
    </row>
    <row r="44" spans="2:10">
      <c r="B44" s="29" t="s">
        <v>124</v>
      </c>
    </row>
    <row r="45" spans="2:10">
      <c r="B45" s="29" t="s">
        <v>123</v>
      </c>
    </row>
  </sheetData>
  <mergeCells count="1">
    <mergeCell ref="B3: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2750-703D-44E4-A57E-493BA33455D5}">
  <dimension ref="B1:N57"/>
  <sheetViews>
    <sheetView tabSelected="1" workbookViewId="0">
      <selection activeCell="B52" sqref="B52:B57"/>
    </sheetView>
  </sheetViews>
  <sheetFormatPr defaultRowHeight="14.4"/>
  <cols>
    <col min="2" max="2" width="22.44140625" customWidth="1"/>
    <col min="3" max="3" width="12.5546875" customWidth="1"/>
    <col min="4" max="4" width="20.5546875" bestFit="1" customWidth="1"/>
    <col min="5" max="5" width="17.44140625" customWidth="1"/>
    <col min="6" max="6" width="12.5546875" customWidth="1"/>
  </cols>
  <sheetData>
    <row r="1" spans="2:14" s="55" customFormat="1" ht="15.6">
      <c r="C1" s="61"/>
    </row>
    <row r="2" spans="2:14" s="55" customFormat="1" ht="15.6">
      <c r="B2" s="74" t="s">
        <v>206</v>
      </c>
      <c r="C2"/>
      <c r="D2"/>
      <c r="E2"/>
      <c r="F2"/>
    </row>
    <row r="3" spans="2:14" s="55" customFormat="1" ht="15.6">
      <c r="B3" s="74" t="s">
        <v>205</v>
      </c>
      <c r="C3"/>
      <c r="D3"/>
      <c r="E3"/>
      <c r="F3"/>
    </row>
    <row r="4" spans="2:14" s="55" customFormat="1" ht="15.6">
      <c r="B4" s="74"/>
      <c r="C4"/>
      <c r="D4"/>
      <c r="E4"/>
      <c r="F4"/>
    </row>
    <row r="5" spans="2:14" s="55" customFormat="1" ht="28.8">
      <c r="B5" s="81"/>
      <c r="C5" s="81" t="s">
        <v>204</v>
      </c>
      <c r="D5" s="81" t="s">
        <v>203</v>
      </c>
      <c r="E5" s="81" t="s">
        <v>202</v>
      </c>
      <c r="F5" s="81" t="s">
        <v>201</v>
      </c>
    </row>
    <row r="6" spans="2:14" s="55" customFormat="1" ht="15.6">
      <c r="B6" s="81" t="s">
        <v>190</v>
      </c>
      <c r="C6" s="95">
        <v>0.4</v>
      </c>
      <c r="D6" s="95">
        <v>0.4</v>
      </c>
      <c r="E6" s="95">
        <v>0.15</v>
      </c>
      <c r="F6" s="95">
        <v>0.1</v>
      </c>
    </row>
    <row r="7" spans="2:14" s="55" customFormat="1" ht="15.6">
      <c r="B7" s="81" t="s">
        <v>189</v>
      </c>
      <c r="C7" s="95">
        <v>0.2</v>
      </c>
      <c r="D7" s="95">
        <v>0.3</v>
      </c>
      <c r="E7" s="95">
        <v>-0.05</v>
      </c>
      <c r="F7" s="95">
        <v>-0.01</v>
      </c>
    </row>
    <row r="8" spans="2:14" s="55" customFormat="1" ht="15.6">
      <c r="B8" s="81" t="s">
        <v>188</v>
      </c>
      <c r="C8" s="95">
        <v>0.4</v>
      </c>
      <c r="D8" s="95">
        <v>0.3</v>
      </c>
      <c r="E8" s="95">
        <v>0.03</v>
      </c>
      <c r="F8" s="95">
        <v>0</v>
      </c>
    </row>
    <row r="9" spans="2:14" s="55" customFormat="1" ht="15.6">
      <c r="B9" s="74"/>
      <c r="C9"/>
      <c r="D9"/>
      <c r="E9"/>
      <c r="F9"/>
    </row>
    <row r="10" spans="2:14" ht="15.6">
      <c r="B10" s="61" t="s">
        <v>200</v>
      </c>
    </row>
    <row r="11" spans="2:14">
      <c r="B11" s="94" t="s">
        <v>199</v>
      </c>
    </row>
    <row r="12" spans="2:14">
      <c r="B12" s="94" t="s">
        <v>198</v>
      </c>
    </row>
    <row r="13" spans="2:14">
      <c r="B13" s="94" t="s">
        <v>197</v>
      </c>
    </row>
    <row r="14" spans="2:14">
      <c r="B14" s="94" t="s">
        <v>196</v>
      </c>
    </row>
    <row r="16" spans="2:14">
      <c r="B16" s="2" t="s">
        <v>195</v>
      </c>
      <c r="C16" s="1"/>
      <c r="D16" s="1"/>
      <c r="E16" s="1"/>
      <c r="F16" s="1"/>
      <c r="G16" s="1"/>
      <c r="H16" s="1"/>
      <c r="I16" s="1"/>
      <c r="J16" s="1"/>
      <c r="K16" s="1"/>
      <c r="L16" s="1"/>
      <c r="M16" s="1"/>
      <c r="N16" s="1"/>
    </row>
    <row r="18" spans="2:6" ht="15.6">
      <c r="B18" t="s">
        <v>194</v>
      </c>
      <c r="C18" s="93">
        <f>(C6*E6+C7*E7+C8*E8)-(D6*F6+D7*F7+D8*F8)</f>
        <v>2.4999999999999994E-2</v>
      </c>
    </row>
    <row r="20" spans="2:6">
      <c r="B20" s="12"/>
      <c r="C20" s="12" t="s">
        <v>193</v>
      </c>
      <c r="D20" s="12" t="s">
        <v>192</v>
      </c>
      <c r="E20" s="12" t="s">
        <v>191</v>
      </c>
      <c r="F20" s="12" t="s">
        <v>187</v>
      </c>
    </row>
    <row r="21" spans="2:6">
      <c r="B21" s="12" t="s">
        <v>190</v>
      </c>
      <c r="C21" s="92">
        <f>(C6-D6)*(F6-$E$29)</f>
        <v>0</v>
      </c>
      <c r="D21" s="92">
        <f>D6*(E6-F6)</f>
        <v>1.9999999999999997E-2</v>
      </c>
      <c r="E21" s="92">
        <f>(C6-D6)*(E6-F6)</f>
        <v>0</v>
      </c>
      <c r="F21" s="91">
        <f>SUM(C21:E21)</f>
        <v>1.9999999999999997E-2</v>
      </c>
    </row>
    <row r="22" spans="2:6">
      <c r="B22" s="12" t="s">
        <v>189</v>
      </c>
      <c r="C22" s="92">
        <f>(C7-D7)*(F7-$E$29)</f>
        <v>4.6999999999999993E-3</v>
      </c>
      <c r="D22" s="92">
        <f>D7*(E7-F7)</f>
        <v>-1.2E-2</v>
      </c>
      <c r="E22" s="92">
        <f>(C7-D7)*(E7-F7)</f>
        <v>3.9999999999999992E-3</v>
      </c>
      <c r="F22" s="91">
        <f>SUM(C22:E22)</f>
        <v>-3.3000000000000017E-3</v>
      </c>
    </row>
    <row r="23" spans="2:6">
      <c r="B23" s="12" t="s">
        <v>188</v>
      </c>
      <c r="C23" s="92">
        <f>(C8-D8)*(F8-$E$29)</f>
        <v>-3.7000000000000019E-3</v>
      </c>
      <c r="D23" s="92">
        <f>D8*(E8-F8)</f>
        <v>8.9999999999999993E-3</v>
      </c>
      <c r="E23" s="92">
        <f>(C8-D8)*(E8-F8)</f>
        <v>3.0000000000000009E-3</v>
      </c>
      <c r="F23" s="91">
        <f>SUM(C23:E23)</f>
        <v>8.2999999999999984E-3</v>
      </c>
    </row>
    <row r="24" spans="2:6">
      <c r="B24" s="12" t="s">
        <v>187</v>
      </c>
      <c r="C24" s="91">
        <f>SUM(C21:C23)</f>
        <v>9.9999999999999742E-4</v>
      </c>
      <c r="D24" s="91">
        <f>SUM(D21:D23)</f>
        <v>1.6999999999999994E-2</v>
      </c>
      <c r="E24" s="91">
        <f>SUM(E21:E23)</f>
        <v>7.0000000000000001E-3</v>
      </c>
      <c r="F24" s="91">
        <f>SUM(F21:F23)</f>
        <v>2.4999999999999994E-2</v>
      </c>
    </row>
    <row r="26" spans="2:6">
      <c r="B26" t="s">
        <v>186</v>
      </c>
    </row>
    <row r="27" spans="2:6" ht="15.6">
      <c r="B27" s="62" t="s">
        <v>185</v>
      </c>
    </row>
    <row r="28" spans="2:6" ht="15.6">
      <c r="B28" s="88" t="s">
        <v>182</v>
      </c>
      <c r="C28" s="90" t="s">
        <v>184</v>
      </c>
    </row>
    <row r="29" spans="2:6" ht="15.6">
      <c r="B29" s="88" t="s">
        <v>182</v>
      </c>
      <c r="C29" s="90">
        <f>(C6*E6+C7*E7+C8*E8)</f>
        <v>6.2E-2</v>
      </c>
      <c r="D29" s="89" t="s">
        <v>183</v>
      </c>
      <c r="E29">
        <f>(D6*F6+D7*F7+D8*F8)</f>
        <v>3.7000000000000005E-2</v>
      </c>
    </row>
    <row r="30" spans="2:6" ht="15.6">
      <c r="B30" s="88" t="s">
        <v>182</v>
      </c>
      <c r="C30">
        <f>C29-E29</f>
        <v>2.4999999999999994E-2</v>
      </c>
    </row>
    <row r="31" spans="2:6" ht="15.6">
      <c r="B31" s="88"/>
    </row>
    <row r="32" spans="2:6" ht="15.6">
      <c r="B32" s="62" t="s">
        <v>181</v>
      </c>
    </row>
    <row r="33" spans="2:2" ht="15.6">
      <c r="B33" s="87" t="s">
        <v>180</v>
      </c>
    </row>
    <row r="34" spans="2:2" ht="15.6">
      <c r="B34" s="87" t="s">
        <v>179</v>
      </c>
    </row>
    <row r="35" spans="2:2" ht="15.6">
      <c r="B35" s="87" t="s">
        <v>178</v>
      </c>
    </row>
    <row r="36" spans="2:2" ht="15.6">
      <c r="B36" s="87" t="s">
        <v>177</v>
      </c>
    </row>
    <row r="37" spans="2:2" ht="15.6">
      <c r="B37" s="87"/>
    </row>
    <row r="38" spans="2:2" ht="15.6">
      <c r="B38" s="62" t="s">
        <v>176</v>
      </c>
    </row>
    <row r="39" spans="2:2" ht="15.6">
      <c r="B39" s="87" t="s">
        <v>175</v>
      </c>
    </row>
    <row r="40" spans="2:2" ht="15.6">
      <c r="B40" s="87" t="s">
        <v>174</v>
      </c>
    </row>
    <row r="41" spans="2:2" ht="15.6">
      <c r="B41" s="87" t="s">
        <v>173</v>
      </c>
    </row>
    <row r="42" spans="2:2" ht="15.6">
      <c r="B42" s="87" t="s">
        <v>172</v>
      </c>
    </row>
    <row r="43" spans="2:2" ht="15.6">
      <c r="B43" s="87"/>
    </row>
    <row r="44" spans="2:2" ht="15.6">
      <c r="B44" s="62" t="s">
        <v>171</v>
      </c>
    </row>
    <row r="45" spans="2:2" ht="15.6">
      <c r="B45" s="87" t="s">
        <v>170</v>
      </c>
    </row>
    <row r="46" spans="2:2" ht="15.6">
      <c r="B46" s="87" t="s">
        <v>169</v>
      </c>
    </row>
    <row r="47" spans="2:2" ht="15.6">
      <c r="B47" s="87" t="s">
        <v>168</v>
      </c>
    </row>
    <row r="48" spans="2:2" ht="15.6">
      <c r="B48" s="87" t="s">
        <v>167</v>
      </c>
    </row>
    <row r="49" spans="2:2" ht="15.6">
      <c r="B49" s="87" t="s">
        <v>166</v>
      </c>
    </row>
    <row r="50" spans="2:2">
      <c r="B50" s="29"/>
    </row>
    <row r="52" spans="2:2">
      <c r="B52" s="47" t="s">
        <v>59</v>
      </c>
    </row>
    <row r="53" spans="2:2">
      <c r="B53" s="46" t="s">
        <v>165</v>
      </c>
    </row>
    <row r="54" spans="2:2">
      <c r="B54" s="46" t="s">
        <v>164</v>
      </c>
    </row>
    <row r="55" spans="2:2">
      <c r="B55" s="46" t="s">
        <v>163</v>
      </c>
    </row>
    <row r="56" spans="2:2">
      <c r="B56" s="46" t="s">
        <v>162</v>
      </c>
    </row>
    <row r="57" spans="2:2">
      <c r="B57" s="46" t="s">
        <v>161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65b3ef4f2db57c8fd06e10d67e29a91c">
  <xsd:schema xmlns:xsd="http://www.w3.org/2001/XMLSchema" xmlns:xs="http://www.w3.org/2001/XMLSchema" xmlns:p="http://schemas.microsoft.com/office/2006/metadata/properties" xmlns:ns2="16a415e0-cbd2-494f-bd0b-9ec9526163e9" targetNamespace="http://schemas.microsoft.com/office/2006/metadata/properties" ma:root="true" ma:fieldsID="368f79d5404671231dfb7196e18a5373"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C25027-503B-4819-A9F8-6BC72CC132A0}"/>
</file>

<file path=customXml/itemProps2.xml><?xml version="1.0" encoding="utf-8"?>
<ds:datastoreItem xmlns:ds="http://schemas.openxmlformats.org/officeDocument/2006/customXml" ds:itemID="{416B0EFF-0A88-44B6-B72F-1AB91CD0A5F7}"/>
</file>

<file path=customXml/itemProps3.xml><?xml version="1.0" encoding="utf-8"?>
<ds:datastoreItem xmlns:ds="http://schemas.openxmlformats.org/officeDocument/2006/customXml" ds:itemID="{ACAB5CCB-1355-46FF-B666-AACFEAAC4F08}"/>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Solution 1(a)</vt:lpstr>
      <vt:lpstr>Solution 1(b)</vt:lpstr>
      <vt:lpstr>Solution 1(c)</vt:lpstr>
      <vt:lpstr>2(b) Solution</vt:lpstr>
      <vt:lpstr>Solution (c)</vt:lpstr>
      <vt:lpstr>Solution 5(d)</vt:lpstr>
      <vt:lpstr>Solution (b)</vt:lpstr>
      <vt:lpstr>'Solution (b)'!_Hlk192846198</vt:lpstr>
      <vt:lpstr>'Solution (c)'!_Hlk192846198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Mark Dulceak</cp:lastModifiedBy>
  <cp:lastPrinted>2025-07-19T16:20:23Z</cp:lastPrinted>
  <dcterms:created xsi:type="dcterms:W3CDTF">2021-10-16T03:21:35Z</dcterms:created>
  <dcterms:modified xsi:type="dcterms:W3CDTF">2026-04-23T16:38:33Z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0x010100A13D16CE4023BB4BB4110DFC2802C897</vt:lpwstr>
  </property>
</Properties>
</file>