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0-NEW FSA Exams/March 2026/RET 101/"/>
    </mc:Choice>
  </mc:AlternateContent>
  <xr:revisionPtr revIDLastSave="1" documentId="8_{6B5105B1-7FF1-4C8D-8969-1CF323D082F1}" xr6:coauthVersionLast="47" xr6:coauthVersionMax="47" xr10:uidLastSave="{DBEA7E26-198B-4EE8-A91B-663E49D5698B}"/>
  <bookViews>
    <workbookView xWindow="1830" yWindow="1740" windowWidth="21600" windowHeight="11295" xr2:uid="{7E938167-F37F-4363-B4AD-956A331B7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U17" i="1" s="1"/>
  <c r="U18" i="1" s="1"/>
  <c r="V19" i="1" s="1"/>
  <c r="V20" i="1" s="1"/>
  <c r="V23" i="1" s="1"/>
  <c r="V24" i="1" s="1"/>
  <c r="I82" i="1"/>
  <c r="J82" i="1" s="1"/>
  <c r="K82" i="1" s="1"/>
  <c r="I81" i="1"/>
  <c r="J81" i="1" s="1"/>
  <c r="K81" i="1" s="1"/>
  <c r="I80" i="1"/>
  <c r="J80" i="1" s="1"/>
  <c r="K80" i="1" s="1"/>
  <c r="I79" i="1"/>
  <c r="J79" i="1" s="1"/>
  <c r="K79" i="1" s="1"/>
  <c r="J78" i="1"/>
  <c r="K78" i="1" s="1"/>
  <c r="I78" i="1"/>
  <c r="I77" i="1"/>
  <c r="J77" i="1" s="1"/>
  <c r="K77" i="1" s="1"/>
  <c r="I76" i="1"/>
  <c r="J76" i="1" s="1"/>
  <c r="K76" i="1" s="1"/>
  <c r="I75" i="1"/>
  <c r="J75" i="1" s="1"/>
  <c r="K75" i="1" s="1"/>
  <c r="I74" i="1"/>
  <c r="J74" i="1" s="1"/>
  <c r="K74" i="1" s="1"/>
  <c r="K73" i="1"/>
  <c r="J73" i="1"/>
  <c r="I73" i="1"/>
  <c r="J72" i="1"/>
  <c r="K72" i="1" s="1"/>
  <c r="I72" i="1"/>
  <c r="I71" i="1"/>
  <c r="J71" i="1" s="1"/>
  <c r="K71" i="1" s="1"/>
  <c r="I70" i="1"/>
  <c r="J70" i="1" s="1"/>
  <c r="K70" i="1" s="1"/>
  <c r="I69" i="1"/>
  <c r="J69" i="1" s="1"/>
  <c r="K69" i="1" s="1"/>
  <c r="I68" i="1"/>
  <c r="J68" i="1" s="1"/>
  <c r="K68" i="1" s="1"/>
  <c r="K67" i="1"/>
  <c r="J67" i="1"/>
  <c r="I67" i="1"/>
  <c r="J66" i="1"/>
  <c r="K66" i="1" s="1"/>
  <c r="I66" i="1"/>
  <c r="I65" i="1"/>
  <c r="J65" i="1" s="1"/>
  <c r="K65" i="1" s="1"/>
  <c r="I64" i="1"/>
  <c r="J64" i="1" s="1"/>
  <c r="K64" i="1" s="1"/>
  <c r="I63" i="1"/>
  <c r="J63" i="1" s="1"/>
  <c r="K63" i="1" s="1"/>
  <c r="I62" i="1"/>
  <c r="J62" i="1" s="1"/>
  <c r="K62" i="1" s="1"/>
  <c r="K61" i="1"/>
  <c r="J61" i="1"/>
  <c r="I61" i="1"/>
  <c r="J60" i="1"/>
  <c r="K60" i="1" s="1"/>
  <c r="I60" i="1"/>
  <c r="I59" i="1"/>
  <c r="J59" i="1" s="1"/>
  <c r="K59" i="1" s="1"/>
  <c r="I58" i="1"/>
  <c r="J58" i="1" s="1"/>
  <c r="K58" i="1" s="1"/>
  <c r="I57" i="1"/>
  <c r="J57" i="1" s="1"/>
  <c r="K57" i="1" s="1"/>
  <c r="I56" i="1"/>
  <c r="J56" i="1" s="1"/>
  <c r="K56" i="1" s="1"/>
  <c r="K55" i="1"/>
  <c r="J55" i="1"/>
  <c r="I55" i="1"/>
  <c r="J54" i="1"/>
  <c r="K54" i="1" s="1"/>
  <c r="I54" i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K49" i="1"/>
  <c r="J49" i="1"/>
  <c r="I49" i="1"/>
  <c r="J48" i="1"/>
  <c r="K48" i="1" s="1"/>
  <c r="I48" i="1"/>
  <c r="I47" i="1"/>
  <c r="J47" i="1" s="1"/>
  <c r="K47" i="1" s="1"/>
  <c r="I46" i="1"/>
  <c r="J46" i="1" s="1"/>
  <c r="K46" i="1" s="1"/>
  <c r="I45" i="1"/>
  <c r="J45" i="1" s="1"/>
  <c r="K45" i="1" s="1"/>
  <c r="I44" i="1"/>
  <c r="J44" i="1" s="1"/>
  <c r="K44" i="1" s="1"/>
  <c r="K43" i="1"/>
  <c r="J43" i="1"/>
  <c r="I43" i="1"/>
  <c r="J42" i="1"/>
  <c r="K42" i="1" s="1"/>
  <c r="I42" i="1"/>
  <c r="I41" i="1"/>
  <c r="J41" i="1" s="1"/>
  <c r="K41" i="1" s="1"/>
  <c r="I40" i="1"/>
  <c r="J40" i="1" s="1"/>
  <c r="K40" i="1" s="1"/>
  <c r="I39" i="1"/>
  <c r="J39" i="1" s="1"/>
  <c r="K39" i="1" s="1"/>
  <c r="I38" i="1"/>
  <c r="J38" i="1" s="1"/>
  <c r="K38" i="1" s="1"/>
  <c r="K37" i="1"/>
  <c r="J37" i="1"/>
  <c r="I37" i="1"/>
  <c r="J36" i="1"/>
  <c r="K36" i="1" s="1"/>
  <c r="I36" i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K31" i="1"/>
  <c r="J31" i="1"/>
  <c r="I31" i="1"/>
  <c r="J30" i="1"/>
  <c r="K30" i="1" s="1"/>
  <c r="I30" i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K25" i="1"/>
  <c r="J25" i="1"/>
  <c r="I25" i="1"/>
  <c r="J24" i="1"/>
  <c r="K24" i="1" s="1"/>
  <c r="I24" i="1"/>
  <c r="I23" i="1"/>
  <c r="J23" i="1" s="1"/>
  <c r="K23" i="1" s="1"/>
  <c r="I22" i="1"/>
  <c r="J22" i="1" s="1"/>
  <c r="K22" i="1" s="1"/>
  <c r="I21" i="1"/>
  <c r="J21" i="1" s="1"/>
  <c r="K21" i="1" s="1"/>
  <c r="Q20" i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M16" i="1"/>
  <c r="M17" i="1" s="1"/>
  <c r="M18" i="1" s="1"/>
  <c r="M19" i="1" s="1"/>
  <c r="I16" i="1"/>
  <c r="J16" i="1" s="1"/>
  <c r="K16" i="1" s="1"/>
  <c r="M15" i="1"/>
  <c r="N15" i="1" s="1"/>
  <c r="K15" i="1"/>
  <c r="J15" i="1"/>
  <c r="I15" i="1"/>
  <c r="M14" i="1"/>
  <c r="N14" i="1" s="1"/>
  <c r="J14" i="1"/>
  <c r="K14" i="1" s="1"/>
  <c r="I14" i="1"/>
  <c r="I13" i="1"/>
  <c r="N16" i="1" l="1"/>
  <c r="N17" i="1"/>
  <c r="M20" i="1"/>
  <c r="N19" i="1"/>
  <c r="J13" i="1"/>
  <c r="N13" i="1"/>
  <c r="N18" i="1"/>
  <c r="K13" i="1" l="1"/>
  <c r="Q17" i="1" s="1"/>
  <c r="Q12" i="1"/>
  <c r="N20" i="1"/>
  <c r="M21" i="1"/>
  <c r="Q19" i="1" l="1"/>
  <c r="Q21" i="1" s="1"/>
  <c r="M22" i="1"/>
  <c r="N21" i="1"/>
  <c r="N22" i="1" l="1"/>
  <c r="M23" i="1"/>
  <c r="M24" i="1" l="1"/>
  <c r="N23" i="1"/>
  <c r="N24" i="1" l="1"/>
  <c r="M25" i="1"/>
  <c r="N25" i="1" l="1"/>
  <c r="M26" i="1"/>
  <c r="M27" i="1" l="1"/>
  <c r="N26" i="1"/>
  <c r="M28" i="1" l="1"/>
  <c r="N27" i="1"/>
  <c r="M29" i="1" l="1"/>
  <c r="N28" i="1"/>
  <c r="N29" i="1" l="1"/>
  <c r="M30" i="1"/>
  <c r="M31" i="1" l="1"/>
  <c r="N30" i="1"/>
  <c r="N31" i="1" l="1"/>
  <c r="M32" i="1"/>
  <c r="M33" i="1" l="1"/>
  <c r="N32" i="1"/>
  <c r="M34" i="1" l="1"/>
  <c r="N33" i="1"/>
  <c r="N34" i="1" l="1"/>
  <c r="M35" i="1"/>
  <c r="M36" i="1" l="1"/>
  <c r="N35" i="1"/>
  <c r="N36" i="1" l="1"/>
  <c r="M37" i="1"/>
  <c r="N37" i="1" l="1"/>
  <c r="M38" i="1"/>
  <c r="M39" i="1" l="1"/>
  <c r="N38" i="1"/>
  <c r="M40" i="1" l="1"/>
  <c r="N39" i="1"/>
  <c r="M41" i="1" l="1"/>
  <c r="N40" i="1"/>
  <c r="N41" i="1" l="1"/>
  <c r="M42" i="1"/>
  <c r="M43" i="1" l="1"/>
  <c r="N42" i="1"/>
  <c r="N43" i="1" l="1"/>
  <c r="M44" i="1"/>
  <c r="M45" i="1" l="1"/>
  <c r="N44" i="1"/>
  <c r="M46" i="1" l="1"/>
  <c r="N45" i="1"/>
  <c r="N46" i="1" l="1"/>
  <c r="M47" i="1"/>
  <c r="M48" i="1" l="1"/>
  <c r="N47" i="1"/>
  <c r="N48" i="1" l="1"/>
  <c r="M49" i="1"/>
  <c r="N49" i="1" l="1"/>
  <c r="M50" i="1"/>
  <c r="M51" i="1" l="1"/>
  <c r="N50" i="1"/>
  <c r="M52" i="1" l="1"/>
  <c r="N51" i="1"/>
  <c r="M53" i="1" l="1"/>
  <c r="N52" i="1"/>
  <c r="N53" i="1" l="1"/>
  <c r="M54" i="1"/>
  <c r="M55" i="1" l="1"/>
  <c r="N54" i="1"/>
  <c r="N55" i="1" l="1"/>
  <c r="M56" i="1"/>
  <c r="M57" i="1" l="1"/>
  <c r="N56" i="1"/>
  <c r="N57" i="1" l="1"/>
  <c r="M58" i="1"/>
  <c r="N58" i="1" l="1"/>
  <c r="M59" i="1"/>
  <c r="M60" i="1" l="1"/>
  <c r="N59" i="1"/>
  <c r="N60" i="1" l="1"/>
  <c r="M61" i="1"/>
  <c r="M62" i="1" l="1"/>
  <c r="N61" i="1"/>
  <c r="M63" i="1" l="1"/>
  <c r="N62" i="1"/>
  <c r="M64" i="1" l="1"/>
  <c r="N63" i="1"/>
  <c r="M65" i="1" l="1"/>
  <c r="N64" i="1"/>
  <c r="N65" i="1" l="1"/>
  <c r="M66" i="1"/>
  <c r="M67" i="1" l="1"/>
  <c r="N66" i="1"/>
  <c r="N67" i="1" l="1"/>
  <c r="M68" i="1"/>
  <c r="M69" i="1" l="1"/>
  <c r="N68" i="1"/>
  <c r="N69" i="1" l="1"/>
  <c r="M70" i="1"/>
  <c r="N70" i="1" l="1"/>
  <c r="M71" i="1"/>
  <c r="M72" i="1" l="1"/>
  <c r="N71" i="1"/>
  <c r="N72" i="1" l="1"/>
  <c r="M73" i="1"/>
  <c r="M74" i="1" l="1"/>
  <c r="N73" i="1"/>
  <c r="M75" i="1" l="1"/>
  <c r="N74" i="1"/>
  <c r="M76" i="1" l="1"/>
  <c r="N75" i="1"/>
  <c r="M77" i="1" l="1"/>
  <c r="N76" i="1"/>
  <c r="N77" i="1" l="1"/>
  <c r="M78" i="1"/>
  <c r="M79" i="1" l="1"/>
  <c r="N78" i="1"/>
  <c r="N79" i="1" l="1"/>
  <c r="M80" i="1"/>
  <c r="M81" i="1" l="1"/>
  <c r="N80" i="1"/>
  <c r="N81" i="1" l="1"/>
  <c r="M82" i="1"/>
  <c r="N82" i="1" s="1"/>
  <c r="Q13" i="1" s="1"/>
</calcChain>
</file>

<file path=xl/sharedStrings.xml><?xml version="1.0" encoding="utf-8"?>
<sst xmlns="http://schemas.openxmlformats.org/spreadsheetml/2006/main" count="52" uniqueCount="43">
  <si>
    <t>Exam RET101: March 2026</t>
  </si>
  <si>
    <t>Question 2</t>
  </si>
  <si>
    <t>Excerpt from question:</t>
  </si>
  <si>
    <t>Provide answer here for part (a).  Show and label all work.</t>
  </si>
  <si>
    <t>Company XYZ sponsors a defined benefit pension plan that is closed to new entrants.</t>
  </si>
  <si>
    <t>(a)</t>
  </si>
  <si>
    <r>
      <t>(3</t>
    </r>
    <r>
      <rPr>
        <i/>
        <sz val="12"/>
        <rFont val="Times New Roman"/>
        <family val="1"/>
      </rPr>
      <t xml:space="preserve"> points</t>
    </r>
    <r>
      <rPr>
        <sz val="12"/>
        <rFont val="Times New Roman"/>
        <family val="1"/>
      </rPr>
      <t>) Calculate the modified duration of the plan. Assume mid-year timing of cash flows.</t>
    </r>
  </si>
  <si>
    <t>You are provided cash flows for Company XYZ’s plan and a yield curve in Excel.</t>
  </si>
  <si>
    <t>Show all work.</t>
  </si>
  <si>
    <t>Part (a)</t>
  </si>
  <si>
    <t>Full Yield Curve</t>
  </si>
  <si>
    <t>Single Effective Interest Rate</t>
  </si>
  <si>
    <t>Year</t>
  </si>
  <si>
    <t>Projected Cash Flow</t>
  </si>
  <si>
    <t>Yield Curve Spot Rate</t>
  </si>
  <si>
    <t>Timing</t>
  </si>
  <si>
    <t>Present Value of Cash Flow</t>
  </si>
  <si>
    <t>Weighted Cash Flow</t>
  </si>
  <si>
    <t>Interest Rate for EIR Goal Seek</t>
  </si>
  <si>
    <t>Present Value (Yield Curve)</t>
  </si>
  <si>
    <t>Present Value (EIR)</t>
  </si>
  <si>
    <t>goal seek Q13 to match Q12 by changing M13</t>
  </si>
  <si>
    <t>Sum of Weighted Cash Flows</t>
  </si>
  <si>
    <t>Macaulay Duration</t>
  </si>
  <si>
    <t>years</t>
  </si>
  <si>
    <t>Effective Interest Rate</t>
  </si>
  <si>
    <t>Modified Duration</t>
  </si>
  <si>
    <t>Provide answer here for part (b).  Show and label all work.</t>
  </si>
  <si>
    <t>(b)</t>
  </si>
  <si>
    <t>(2 points) Recommend a target portfolio allocation that minimizes Company XYZ’s interest rate risk using only these asset classes.</t>
  </si>
  <si>
    <t>Duration</t>
  </si>
  <si>
    <t>From part (a)</t>
  </si>
  <si>
    <t>Change in interest rates are hedged by matching the portfolio duration to duration of the plan</t>
  </si>
  <si>
    <t>Plan Duration = x*(Corporate Bond Duration)+(100%-x)*(Treasury Bond Duration)</t>
  </si>
  <si>
    <t xml:space="preserve"> = x*(11)+(100%-x)*(18)</t>
  </si>
  <si>
    <t>=11x+18-18x</t>
  </si>
  <si>
    <t>=18-7x</t>
  </si>
  <si>
    <t>7x=</t>
  </si>
  <si>
    <t>x=</t>
  </si>
  <si>
    <t>Recommended portfolio:</t>
  </si>
  <si>
    <t>Corporate Bonds</t>
  </si>
  <si>
    <t>Treasury Bonds</t>
  </si>
  <si>
    <t>Retirement 101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</si>
</sst>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70C0"/>
      <name val="Times New Roman"/>
      <family val="1"/>
    </font>
    <font>
      <b/>
      <sz val="12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3" borderId="0" xfId="0" applyFont="1" applyFill="1"/>
    <xf numFmtId="0" fontId="4" fillId="2" borderId="0" xfId="0" applyFont="1" applyFill="1"/>
    <xf numFmtId="0" fontId="3" fillId="0" borderId="0" xfId="0" applyFont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6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Protection="1">
      <protection locked="0"/>
    </xf>
    <xf numFmtId="0" fontId="8" fillId="2" borderId="0" xfId="0" applyFont="1" applyFill="1"/>
    <xf numFmtId="0" fontId="3" fillId="2" borderId="0" xfId="0" applyFont="1" applyFill="1" applyAlignment="1">
      <alignment horizontal="left" vertical="center" indent="4"/>
    </xf>
    <xf numFmtId="0" fontId="4" fillId="0" borderId="0" xfId="0" applyFont="1"/>
    <xf numFmtId="0" fontId="4" fillId="3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164" fontId="4" fillId="0" borderId="0" xfId="0" applyNumberFormat="1" applyFont="1"/>
    <xf numFmtId="0" fontId="3" fillId="2" borderId="3" xfId="0" applyFont="1" applyFill="1" applyBorder="1"/>
    <xf numFmtId="164" fontId="3" fillId="2" borderId="4" xfId="1" applyNumberFormat="1" applyFont="1" applyFill="1" applyBorder="1"/>
    <xf numFmtId="10" fontId="3" fillId="2" borderId="4" xfId="2" applyNumberFormat="1" applyFont="1" applyFill="1" applyBorder="1"/>
    <xf numFmtId="10" fontId="4" fillId="0" borderId="0" xfId="2" applyNumberFormat="1" applyFont="1"/>
    <xf numFmtId="164" fontId="4" fillId="0" borderId="0" xfId="1" applyNumberFormat="1" applyFont="1"/>
    <xf numFmtId="0" fontId="9" fillId="0" borderId="0" xfId="0" applyFont="1" applyAlignment="1">
      <alignment horizontal="left"/>
    </xf>
    <xf numFmtId="43" fontId="4" fillId="0" borderId="0" xfId="1" applyFont="1"/>
    <xf numFmtId="10" fontId="4" fillId="0" borderId="0" xfId="0" applyNumberFormat="1" applyFont="1"/>
    <xf numFmtId="0" fontId="10" fillId="0" borderId="0" xfId="0" applyFont="1"/>
    <xf numFmtId="43" fontId="10" fillId="0" borderId="0" xfId="1" applyFont="1"/>
    <xf numFmtId="0" fontId="3" fillId="2" borderId="5" xfId="0" applyFont="1" applyFill="1" applyBorder="1"/>
    <xf numFmtId="164" fontId="3" fillId="2" borderId="6" xfId="1" applyNumberFormat="1" applyFont="1" applyFill="1" applyBorder="1"/>
    <xf numFmtId="10" fontId="3" fillId="2" borderId="6" xfId="2" applyNumberFormat="1" applyFont="1" applyFill="1" applyBorder="1"/>
    <xf numFmtId="43" fontId="4" fillId="0" borderId="0" xfId="0" applyNumberFormat="1" applyFont="1"/>
    <xf numFmtId="0" fontId="9" fillId="0" borderId="0" xfId="0" applyFont="1"/>
    <xf numFmtId="43" fontId="4" fillId="0" borderId="0" xfId="0" applyNumberFormat="1" applyFont="1" applyAlignment="1">
      <alignment horizontal="right"/>
    </xf>
    <xf numFmtId="0" fontId="4" fillId="0" borderId="0" xfId="0" quotePrefix="1" applyFont="1"/>
    <xf numFmtId="0" fontId="4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F3675-D90E-464A-9A7A-1F898068A2C2}">
  <dimension ref="A1:AF89"/>
  <sheetViews>
    <sheetView tabSelected="1" zoomScale="68" zoomScaleNormal="86" workbookViewId="0">
      <selection activeCell="U25" sqref="U25"/>
    </sheetView>
  </sheetViews>
  <sheetFormatPr defaultColWidth="9.140625" defaultRowHeight="15.75" x14ac:dyDescent="0.25"/>
  <cols>
    <col min="1" max="1" width="3.5703125" style="2" customWidth="1"/>
    <col min="2" max="2" width="9.140625" style="2"/>
    <col min="3" max="3" width="19.85546875" style="2" bestFit="1" customWidth="1"/>
    <col min="4" max="4" width="21" style="2" bestFit="1" customWidth="1"/>
    <col min="5" max="5" width="26" style="2" customWidth="1"/>
    <col min="6" max="6" width="4.85546875" style="2" customWidth="1"/>
    <col min="7" max="7" width="1.85546875" style="3" customWidth="1"/>
    <col min="8" max="8" width="4.140625" style="5" customWidth="1"/>
    <col min="9" max="9" width="7.42578125" style="13" customWidth="1"/>
    <col min="10" max="10" width="25.85546875" style="13" bestFit="1" customWidth="1"/>
    <col min="11" max="11" width="19.5703125" style="13" bestFit="1" customWidth="1"/>
    <col min="12" max="12" width="3" style="13" customWidth="1"/>
    <col min="13" max="13" width="29.140625" style="13" bestFit="1" customWidth="1"/>
    <col min="14" max="14" width="25.85546875" style="13" bestFit="1" customWidth="1"/>
    <col min="15" max="15" width="3" style="13" customWidth="1"/>
    <col min="16" max="16" width="29.85546875" style="13" customWidth="1"/>
    <col min="17" max="17" width="15.85546875" style="13" bestFit="1" customWidth="1"/>
    <col min="18" max="18" width="5.5703125" style="13" bestFit="1" customWidth="1"/>
    <col min="19" max="19" width="1.85546875" style="3" customWidth="1"/>
    <col min="20" max="20" width="4.140625" style="5" customWidth="1"/>
    <col min="21" max="21" width="18.42578125" style="5" customWidth="1"/>
    <col min="22" max="16384" width="9.140625" style="5"/>
  </cols>
  <sheetData>
    <row r="1" spans="1:32" x14ac:dyDescent="0.25">
      <c r="A1" s="1" t="s">
        <v>0</v>
      </c>
      <c r="H1" s="1" t="s">
        <v>0</v>
      </c>
      <c r="I1" s="2"/>
      <c r="J1" s="2"/>
      <c r="K1" s="2"/>
      <c r="L1" s="2"/>
      <c r="M1" s="2"/>
      <c r="N1" s="4"/>
      <c r="O1" s="2"/>
      <c r="P1" s="4"/>
      <c r="Q1" s="4"/>
      <c r="R1" s="4"/>
      <c r="T1" s="1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5">
      <c r="A2" s="1" t="s">
        <v>42</v>
      </c>
      <c r="H2" s="1" t="s">
        <v>42</v>
      </c>
      <c r="I2" s="2"/>
      <c r="J2" s="2"/>
      <c r="K2" s="2"/>
      <c r="L2" s="2"/>
      <c r="M2" s="2"/>
      <c r="N2" s="4"/>
      <c r="O2" s="2"/>
      <c r="P2" s="4"/>
      <c r="Q2" s="4"/>
      <c r="R2" s="4"/>
      <c r="T2" s="1" t="s">
        <v>42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1" t="s">
        <v>1</v>
      </c>
      <c r="H3" s="1" t="s">
        <v>1</v>
      </c>
      <c r="I3" s="2"/>
      <c r="J3" s="2"/>
      <c r="K3" s="2"/>
      <c r="L3" s="2"/>
      <c r="M3" s="2"/>
      <c r="N3" s="4"/>
      <c r="O3" s="2"/>
      <c r="P3" s="4"/>
      <c r="Q3" s="4"/>
      <c r="R3" s="4"/>
      <c r="T3" s="1" t="s">
        <v>1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x14ac:dyDescent="0.25">
      <c r="H4" s="2"/>
      <c r="I4" s="2"/>
      <c r="J4" s="2"/>
      <c r="K4" s="2"/>
      <c r="L4" s="2"/>
      <c r="M4" s="2"/>
      <c r="N4" s="4"/>
      <c r="O4" s="2"/>
      <c r="P4" s="4"/>
      <c r="Q4" s="4"/>
      <c r="R4" s="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x14ac:dyDescent="0.25">
      <c r="A5" s="6" t="s">
        <v>2</v>
      </c>
      <c r="H5" s="7" t="s">
        <v>3</v>
      </c>
      <c r="I5" s="2"/>
      <c r="J5" s="2"/>
      <c r="K5" s="2"/>
      <c r="L5" s="2"/>
      <c r="M5" s="2"/>
      <c r="N5" s="4"/>
      <c r="O5" s="2"/>
      <c r="P5" s="4"/>
      <c r="Q5" s="4"/>
      <c r="R5" s="4"/>
      <c r="T5" s="7" t="s">
        <v>27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x14ac:dyDescent="0.25">
      <c r="A6" s="6"/>
      <c r="H6" s="6"/>
      <c r="I6" s="2"/>
      <c r="J6" s="2"/>
      <c r="K6" s="2"/>
      <c r="L6" s="2"/>
      <c r="M6" s="2"/>
      <c r="N6" s="4"/>
      <c r="O6" s="2"/>
      <c r="P6" s="4"/>
      <c r="Q6" s="4"/>
      <c r="R6" s="4"/>
      <c r="T6" s="6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25">
      <c r="A7" s="6"/>
      <c r="B7" s="2" t="s">
        <v>4</v>
      </c>
      <c r="H7" s="2" t="s">
        <v>5</v>
      </c>
      <c r="I7" s="8" t="s">
        <v>6</v>
      </c>
      <c r="J7" s="4"/>
      <c r="K7" s="4"/>
      <c r="L7" s="4"/>
      <c r="M7" s="4"/>
      <c r="N7" s="4"/>
      <c r="O7" s="4"/>
      <c r="P7" s="4"/>
      <c r="Q7" s="4"/>
      <c r="R7" s="4"/>
      <c r="T7" s="2" t="s">
        <v>28</v>
      </c>
      <c r="U7" s="2" t="s">
        <v>29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x14ac:dyDescent="0.25">
      <c r="A8" s="6"/>
      <c r="B8" s="9" t="s">
        <v>7</v>
      </c>
      <c r="H8" s="2"/>
      <c r="I8" s="4"/>
      <c r="J8" s="4"/>
      <c r="K8" s="4"/>
      <c r="L8" s="4"/>
      <c r="M8" s="4"/>
      <c r="N8" s="4"/>
      <c r="O8" s="4"/>
      <c r="P8" s="4"/>
      <c r="Q8" s="4"/>
      <c r="R8" s="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x14ac:dyDescent="0.25">
      <c r="A9" s="6"/>
      <c r="H9" s="2"/>
      <c r="I9" s="10" t="s">
        <v>8</v>
      </c>
      <c r="J9" s="4"/>
      <c r="K9" s="4"/>
      <c r="L9" s="4"/>
      <c r="M9" s="4"/>
      <c r="N9" s="4"/>
      <c r="O9" s="4"/>
      <c r="P9" s="4"/>
      <c r="Q9" s="4"/>
      <c r="R9" s="4"/>
      <c r="T9" s="2"/>
      <c r="U9" s="10" t="s">
        <v>8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x14ac:dyDescent="0.25">
      <c r="A10" s="11" t="s">
        <v>9</v>
      </c>
      <c r="H10" s="2"/>
      <c r="I10" s="4"/>
      <c r="J10" s="4"/>
      <c r="K10" s="4"/>
      <c r="L10" s="4"/>
      <c r="M10" s="4"/>
      <c r="N10" s="4"/>
      <c r="O10" s="4"/>
      <c r="P10" s="4"/>
      <c r="Q10" s="4"/>
      <c r="R10" s="4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x14ac:dyDescent="0.25">
      <c r="A11" s="6"/>
      <c r="B11" s="12"/>
      <c r="H11" s="13"/>
      <c r="J11" s="13" t="s">
        <v>10</v>
      </c>
      <c r="N11" s="13" t="s">
        <v>11</v>
      </c>
      <c r="S11" s="14"/>
      <c r="T11" s="13"/>
      <c r="U11" s="13" t="s">
        <v>30</v>
      </c>
      <c r="V11" s="31">
        <v>15.94</v>
      </c>
      <c r="W11" s="32" t="s">
        <v>31</v>
      </c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25">
      <c r="B12" s="15" t="s">
        <v>12</v>
      </c>
      <c r="C12" s="16" t="s">
        <v>13</v>
      </c>
      <c r="D12" s="16" t="s">
        <v>14</v>
      </c>
      <c r="H12" s="13"/>
      <c r="I12" s="13" t="s">
        <v>15</v>
      </c>
      <c r="J12" s="13" t="s">
        <v>16</v>
      </c>
      <c r="K12" s="13" t="s">
        <v>17</v>
      </c>
      <c r="M12" s="13" t="s">
        <v>18</v>
      </c>
      <c r="N12" s="13" t="s">
        <v>16</v>
      </c>
      <c r="P12" s="13" t="s">
        <v>19</v>
      </c>
      <c r="Q12" s="17">
        <f>SUM(J13:J82)</f>
        <v>89873525.22337018</v>
      </c>
      <c r="S12" s="14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25">
      <c r="B13" s="18">
        <v>1</v>
      </c>
      <c r="C13" s="19">
        <v>2974025</v>
      </c>
      <c r="D13" s="20">
        <v>3.5000000000000003E-2</v>
      </c>
      <c r="H13" s="13"/>
      <c r="I13" s="13">
        <f>B13-0.5</f>
        <v>0.5</v>
      </c>
      <c r="J13" s="17">
        <f>C13/((1+D13)^I13)</f>
        <v>2923307.0910237865</v>
      </c>
      <c r="K13" s="17">
        <f t="shared" ref="K13:K76" si="0">J13*I13</f>
        <v>1461653.5455118932</v>
      </c>
      <c r="L13" s="17"/>
      <c r="M13" s="21">
        <v>4.3184844973067696E-2</v>
      </c>
      <c r="N13" s="22">
        <f>C13/((1+M13)^I13)</f>
        <v>2911816.3504168987</v>
      </c>
      <c r="O13" s="17"/>
      <c r="P13" s="13" t="s">
        <v>20</v>
      </c>
      <c r="Q13" s="17">
        <f>SUM(N13:N82)</f>
        <v>89873525.000328973</v>
      </c>
      <c r="S13" s="14"/>
      <c r="T13" s="13"/>
      <c r="U13" s="32" t="s">
        <v>32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x14ac:dyDescent="0.25">
      <c r="B14" s="18">
        <v>2</v>
      </c>
      <c r="C14" s="19">
        <v>3092986</v>
      </c>
      <c r="D14" s="20">
        <v>3.5999999999999997E-2</v>
      </c>
      <c r="H14" s="13"/>
      <c r="I14" s="13">
        <f t="shared" ref="I14:I77" si="1">B14-0.5</f>
        <v>1.5</v>
      </c>
      <c r="J14" s="17">
        <f t="shared" ref="J14:J77" si="2">C14/((1+D14)^I14)</f>
        <v>2933177.339209259</v>
      </c>
      <c r="K14" s="17">
        <f t="shared" si="0"/>
        <v>4399766.0088138888</v>
      </c>
      <c r="L14" s="17"/>
      <c r="M14" s="21">
        <f t="shared" ref="M14:M77" si="3">M13</f>
        <v>4.3184844973067696E-2</v>
      </c>
      <c r="N14" s="22">
        <f t="shared" ref="N14:N77" si="4">C14/((1+M14)^I14)</f>
        <v>2902926.570517574</v>
      </c>
      <c r="O14" s="17"/>
      <c r="P14" s="23" t="s">
        <v>21</v>
      </c>
      <c r="S14" s="14"/>
      <c r="T14" s="13"/>
      <c r="U14" s="32" t="s">
        <v>33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x14ac:dyDescent="0.25">
      <c r="B15" s="18">
        <v>3</v>
      </c>
      <c r="C15" s="19">
        <v>3211947</v>
      </c>
      <c r="D15" s="20">
        <v>3.6700000000000003E-2</v>
      </c>
      <c r="H15" s="13"/>
      <c r="I15" s="13">
        <f t="shared" si="1"/>
        <v>2.5</v>
      </c>
      <c r="J15" s="17">
        <f t="shared" si="2"/>
        <v>2935185.978287972</v>
      </c>
      <c r="K15" s="17">
        <f t="shared" si="0"/>
        <v>7337964.9457199303</v>
      </c>
      <c r="L15" s="17"/>
      <c r="M15" s="21">
        <f t="shared" si="3"/>
        <v>4.3184844973067696E-2</v>
      </c>
      <c r="N15" s="22">
        <f t="shared" si="4"/>
        <v>2889782.7714688345</v>
      </c>
      <c r="O15" s="17"/>
      <c r="S15" s="14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x14ac:dyDescent="0.25">
      <c r="B16" s="18">
        <v>4</v>
      </c>
      <c r="C16" s="19">
        <v>3330908</v>
      </c>
      <c r="D16" s="20">
        <v>3.73E-2</v>
      </c>
      <c r="H16" s="13"/>
      <c r="I16" s="13">
        <f t="shared" si="1"/>
        <v>3.5</v>
      </c>
      <c r="J16" s="17">
        <f t="shared" si="2"/>
        <v>2930200.3437615717</v>
      </c>
      <c r="K16" s="17">
        <f t="shared" si="0"/>
        <v>10255701.203165501</v>
      </c>
      <c r="L16" s="17"/>
      <c r="M16" s="21">
        <f t="shared" si="3"/>
        <v>4.3184844973067696E-2</v>
      </c>
      <c r="N16" s="22">
        <f t="shared" si="4"/>
        <v>2872752.3961317586</v>
      </c>
      <c r="O16" s="17"/>
      <c r="S16" s="14"/>
      <c r="T16" s="13"/>
      <c r="U16" s="33">
        <f>V11</f>
        <v>15.94</v>
      </c>
      <c r="V16" s="13" t="s">
        <v>34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2:32" x14ac:dyDescent="0.25">
      <c r="B17" s="18">
        <v>5</v>
      </c>
      <c r="C17" s="19">
        <v>3449869</v>
      </c>
      <c r="D17" s="20">
        <v>3.78E-2</v>
      </c>
      <c r="H17" s="13"/>
      <c r="I17" s="13">
        <f t="shared" si="1"/>
        <v>4.5</v>
      </c>
      <c r="J17" s="17">
        <f t="shared" si="2"/>
        <v>2919383.2071099435</v>
      </c>
      <c r="K17" s="17">
        <f t="shared" si="0"/>
        <v>13137224.431994746</v>
      </c>
      <c r="L17" s="17"/>
      <c r="M17" s="21">
        <f t="shared" si="3"/>
        <v>4.3184844973067696E-2</v>
      </c>
      <c r="N17" s="22">
        <f t="shared" si="4"/>
        <v>2852179.7554204529</v>
      </c>
      <c r="O17" s="17"/>
      <c r="P17" s="13" t="s">
        <v>22</v>
      </c>
      <c r="Q17" s="17">
        <f>SUM(K13:K82)</f>
        <v>1494269130.5796022</v>
      </c>
      <c r="S17" s="14"/>
      <c r="T17" s="13"/>
      <c r="U17" s="33">
        <f>U16</f>
        <v>15.94</v>
      </c>
      <c r="V17" s="34" t="s">
        <v>35</v>
      </c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2:32" x14ac:dyDescent="0.25">
      <c r="B18" s="18">
        <v>6</v>
      </c>
      <c r="C18" s="19">
        <v>3568830</v>
      </c>
      <c r="D18" s="20">
        <v>3.8199999999999998E-2</v>
      </c>
      <c r="H18" s="13"/>
      <c r="I18" s="13">
        <f t="shared" si="1"/>
        <v>5.5</v>
      </c>
      <c r="J18" s="17">
        <f t="shared" si="2"/>
        <v>2903890.4334515966</v>
      </c>
      <c r="K18" s="17">
        <f t="shared" si="0"/>
        <v>15971397.383983782</v>
      </c>
      <c r="L18" s="17"/>
      <c r="M18" s="21">
        <f t="shared" si="3"/>
        <v>4.3184844973067696E-2</v>
      </c>
      <c r="N18" s="22">
        <f t="shared" si="4"/>
        <v>2828387.3137992234</v>
      </c>
      <c r="O18" s="17"/>
      <c r="S18" s="14"/>
      <c r="T18" s="13"/>
      <c r="U18" s="33">
        <f>U17</f>
        <v>15.94</v>
      </c>
      <c r="V18" s="34" t="s">
        <v>36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2:32" x14ac:dyDescent="0.25">
      <c r="B19" s="18">
        <v>7</v>
      </c>
      <c r="C19" s="19">
        <v>3601010</v>
      </c>
      <c r="D19" s="20">
        <v>3.8600000000000002E-2</v>
      </c>
      <c r="H19" s="13"/>
      <c r="I19" s="13">
        <f t="shared" si="1"/>
        <v>6.5</v>
      </c>
      <c r="J19" s="17">
        <f t="shared" si="2"/>
        <v>2815206.5139904353</v>
      </c>
      <c r="K19" s="17">
        <f t="shared" si="0"/>
        <v>18298842.340937831</v>
      </c>
      <c r="L19" s="17"/>
      <c r="M19" s="21">
        <f t="shared" si="3"/>
        <v>4.3184844973067696E-2</v>
      </c>
      <c r="N19" s="22">
        <f t="shared" si="4"/>
        <v>2735747.9213003148</v>
      </c>
      <c r="O19" s="17"/>
      <c r="P19" s="13" t="s">
        <v>23</v>
      </c>
      <c r="Q19" s="24">
        <f>Q17/Q12</f>
        <v>16.626354945639111</v>
      </c>
      <c r="R19" s="13" t="s">
        <v>24</v>
      </c>
      <c r="S19" s="14"/>
      <c r="T19" s="13"/>
      <c r="U19" s="35" t="s">
        <v>37</v>
      </c>
      <c r="V19" s="31">
        <f>18-U18</f>
        <v>2.0600000000000005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2:32" x14ac:dyDescent="0.25">
      <c r="B20" s="18">
        <v>8</v>
      </c>
      <c r="C20" s="19">
        <v>3645901</v>
      </c>
      <c r="D20" s="20">
        <v>3.9E-2</v>
      </c>
      <c r="H20" s="13"/>
      <c r="I20" s="13">
        <f t="shared" si="1"/>
        <v>7.5</v>
      </c>
      <c r="J20" s="17">
        <f t="shared" si="2"/>
        <v>2736454.7122941259</v>
      </c>
      <c r="K20" s="17">
        <f t="shared" si="0"/>
        <v>20523410.342205945</v>
      </c>
      <c r="L20" s="17"/>
      <c r="M20" s="21">
        <f t="shared" si="3"/>
        <v>4.3184844973067696E-2</v>
      </c>
      <c r="N20" s="22">
        <f t="shared" si="4"/>
        <v>2655188.4674167964</v>
      </c>
      <c r="O20" s="17"/>
      <c r="P20" s="13" t="s">
        <v>25</v>
      </c>
      <c r="Q20" s="25">
        <f>M13</f>
        <v>4.3184844973067696E-2</v>
      </c>
      <c r="S20" s="14"/>
      <c r="T20" s="13"/>
      <c r="U20" s="35" t="s">
        <v>38</v>
      </c>
      <c r="V20" s="21">
        <f>V19/7</f>
        <v>0.29428571428571437</v>
      </c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2:32" x14ac:dyDescent="0.25">
      <c r="B21" s="18">
        <v>9</v>
      </c>
      <c r="C21" s="19">
        <v>4220586</v>
      </c>
      <c r="D21" s="20">
        <v>3.9399999999999998E-2</v>
      </c>
      <c r="H21" s="13"/>
      <c r="I21" s="13">
        <f t="shared" si="1"/>
        <v>8.5</v>
      </c>
      <c r="J21" s="17">
        <f t="shared" si="2"/>
        <v>3038923.0124633829</v>
      </c>
      <c r="K21" s="17">
        <f t="shared" si="0"/>
        <v>25830845.605938755</v>
      </c>
      <c r="L21" s="17"/>
      <c r="M21" s="21">
        <f t="shared" si="3"/>
        <v>4.3184844973067696E-2</v>
      </c>
      <c r="N21" s="22">
        <f t="shared" si="4"/>
        <v>2946469.6105540269</v>
      </c>
      <c r="O21" s="17"/>
      <c r="P21" s="26" t="s">
        <v>26</v>
      </c>
      <c r="Q21" s="27">
        <f>Q19/(1+Q20)</f>
        <v>15.938071786374888</v>
      </c>
      <c r="R21" s="13" t="s">
        <v>24</v>
      </c>
      <c r="S21" s="14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2:32" x14ac:dyDescent="0.25">
      <c r="B22" s="18">
        <v>10</v>
      </c>
      <c r="C22" s="19">
        <v>4965966</v>
      </c>
      <c r="D22" s="20">
        <v>3.9699999999999999E-2</v>
      </c>
      <c r="H22" s="13"/>
      <c r="I22" s="13">
        <f t="shared" si="1"/>
        <v>9.5</v>
      </c>
      <c r="J22" s="17">
        <f t="shared" si="2"/>
        <v>3430657.1971394694</v>
      </c>
      <c r="K22" s="17">
        <f t="shared" si="0"/>
        <v>32591243.372824959</v>
      </c>
      <c r="L22" s="17"/>
      <c r="M22" s="21">
        <f t="shared" si="3"/>
        <v>4.3184844973067696E-2</v>
      </c>
      <c r="N22" s="22">
        <f t="shared" si="4"/>
        <v>3323316.3547634413</v>
      </c>
      <c r="O22" s="17"/>
      <c r="S22" s="14"/>
      <c r="T22" s="13"/>
      <c r="U22" s="26" t="s">
        <v>39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2:32" x14ac:dyDescent="0.25">
      <c r="B23" s="18">
        <v>11</v>
      </c>
      <c r="C23" s="19">
        <v>5015626</v>
      </c>
      <c r="D23" s="20">
        <v>0.04</v>
      </c>
      <c r="H23" s="13"/>
      <c r="I23" s="13">
        <f t="shared" si="1"/>
        <v>10.5</v>
      </c>
      <c r="J23" s="17">
        <f t="shared" si="2"/>
        <v>3322577.2139118602</v>
      </c>
      <c r="K23" s="17">
        <f t="shared" si="0"/>
        <v>34887060.746074535</v>
      </c>
      <c r="L23" s="17"/>
      <c r="M23" s="21">
        <f t="shared" si="3"/>
        <v>4.3184844973067696E-2</v>
      </c>
      <c r="N23" s="22">
        <f t="shared" si="4"/>
        <v>3217598.2636442785</v>
      </c>
      <c r="O23" s="17"/>
      <c r="S23" s="14"/>
      <c r="T23" s="13"/>
      <c r="U23" s="13" t="s">
        <v>40</v>
      </c>
      <c r="V23" s="21">
        <f>V20</f>
        <v>0.29428571428571437</v>
      </c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2:32" x14ac:dyDescent="0.25">
      <c r="B24" s="18">
        <v>12</v>
      </c>
      <c r="C24" s="19">
        <v>5065782</v>
      </c>
      <c r="D24" s="20">
        <v>4.0300000000000002E-2</v>
      </c>
      <c r="H24" s="13"/>
      <c r="I24" s="13">
        <f t="shared" si="1"/>
        <v>11.5</v>
      </c>
      <c r="J24" s="17">
        <f t="shared" si="2"/>
        <v>3216048.6802200293</v>
      </c>
      <c r="K24" s="17">
        <f t="shared" si="0"/>
        <v>36984559.822530337</v>
      </c>
      <c r="L24" s="17"/>
      <c r="M24" s="21">
        <f t="shared" si="3"/>
        <v>4.3184844973067696E-2</v>
      </c>
      <c r="N24" s="22">
        <f t="shared" si="4"/>
        <v>3115242.8020278388</v>
      </c>
      <c r="O24" s="17"/>
      <c r="S24" s="14"/>
      <c r="T24" s="13"/>
      <c r="U24" s="13" t="s">
        <v>41</v>
      </c>
      <c r="V24" s="21">
        <f>1-V23</f>
        <v>0.70571428571428563</v>
      </c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2:32" x14ac:dyDescent="0.25">
      <c r="B25" s="18">
        <v>13</v>
      </c>
      <c r="C25" s="19">
        <v>5116440</v>
      </c>
      <c r="D25" s="20">
        <v>4.0599999999999997E-2</v>
      </c>
      <c r="H25" s="13"/>
      <c r="I25" s="13">
        <f t="shared" si="1"/>
        <v>12.5</v>
      </c>
      <c r="J25" s="17">
        <f t="shared" si="2"/>
        <v>3111144.0220022136</v>
      </c>
      <c r="K25" s="17">
        <f t="shared" si="0"/>
        <v>38889300.27502767</v>
      </c>
      <c r="L25" s="17"/>
      <c r="M25" s="21">
        <f t="shared" si="3"/>
        <v>4.3184844973067696E-2</v>
      </c>
      <c r="N25" s="22">
        <f t="shared" si="4"/>
        <v>3016143.6450141068</v>
      </c>
      <c r="O25" s="17"/>
      <c r="S25" s="14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2:32" x14ac:dyDescent="0.25">
      <c r="B26" s="18">
        <v>14</v>
      </c>
      <c r="C26" s="19">
        <v>5167604</v>
      </c>
      <c r="D26" s="20">
        <v>4.0899999999999999E-2</v>
      </c>
      <c r="H26" s="13"/>
      <c r="I26" s="13">
        <f t="shared" si="1"/>
        <v>13.5</v>
      </c>
      <c r="J26" s="17">
        <f t="shared" si="2"/>
        <v>3007929.2054158598</v>
      </c>
      <c r="K26" s="17">
        <f t="shared" si="0"/>
        <v>40607044.273114108</v>
      </c>
      <c r="L26" s="17"/>
      <c r="M26" s="21">
        <f t="shared" si="3"/>
        <v>4.3184844973067696E-2</v>
      </c>
      <c r="N26" s="22">
        <f t="shared" si="4"/>
        <v>2920196.6078626444</v>
      </c>
      <c r="O26" s="17"/>
      <c r="S26" s="14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2:32" x14ac:dyDescent="0.25">
      <c r="B27" s="18">
        <v>15</v>
      </c>
      <c r="C27" s="19">
        <v>5219280</v>
      </c>
      <c r="D27" s="20">
        <v>4.1200000000000001E-2</v>
      </c>
      <c r="H27" s="13"/>
      <c r="I27" s="13">
        <f t="shared" si="1"/>
        <v>14.5</v>
      </c>
      <c r="J27" s="17">
        <f t="shared" si="2"/>
        <v>2906466.2504483126</v>
      </c>
      <c r="K27" s="17">
        <f t="shared" si="0"/>
        <v>42143760.631500535</v>
      </c>
      <c r="L27" s="17"/>
      <c r="M27" s="21">
        <f t="shared" si="3"/>
        <v>4.3184844973067696E-2</v>
      </c>
      <c r="N27" s="22">
        <f t="shared" si="4"/>
        <v>2827301.9547303184</v>
      </c>
      <c r="O27" s="17"/>
      <c r="S27" s="14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2:32" x14ac:dyDescent="0.25">
      <c r="B28" s="18">
        <v>16</v>
      </c>
      <c r="C28" s="19">
        <v>5271473</v>
      </c>
      <c r="D28" s="20">
        <v>4.1500000000000002E-2</v>
      </c>
      <c r="H28" s="13"/>
      <c r="I28" s="13">
        <f t="shared" si="1"/>
        <v>15.5</v>
      </c>
      <c r="J28" s="17">
        <f t="shared" si="2"/>
        <v>2806811.421176333</v>
      </c>
      <c r="K28" s="17">
        <f t="shared" si="0"/>
        <v>43505577.028233163</v>
      </c>
      <c r="L28" s="17"/>
      <c r="M28" s="21">
        <f t="shared" si="3"/>
        <v>4.3184844973067696E-2</v>
      </c>
      <c r="N28" s="22">
        <f t="shared" si="4"/>
        <v>2737362.5071135252</v>
      </c>
      <c r="O28" s="17"/>
      <c r="S28" s="14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2:32" x14ac:dyDescent="0.25">
      <c r="B29" s="18">
        <v>17</v>
      </c>
      <c r="C29" s="19">
        <v>5324188</v>
      </c>
      <c r="D29" s="20">
        <v>4.1799999999999997E-2</v>
      </c>
      <c r="H29" s="13"/>
      <c r="I29" s="13">
        <f t="shared" si="1"/>
        <v>16.5</v>
      </c>
      <c r="J29" s="17">
        <f t="shared" si="2"/>
        <v>2709015.9131850768</v>
      </c>
      <c r="K29" s="17">
        <f t="shared" si="0"/>
        <v>44698762.567553766</v>
      </c>
      <c r="L29" s="17"/>
      <c r="M29" s="21">
        <f t="shared" si="3"/>
        <v>4.3184844973067696E-2</v>
      </c>
      <c r="N29" s="22">
        <f t="shared" si="4"/>
        <v>2650284.1617309242</v>
      </c>
      <c r="O29" s="17"/>
      <c r="S29" s="14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2:32" x14ac:dyDescent="0.25">
      <c r="B30" s="18">
        <v>18</v>
      </c>
      <c r="C30" s="19">
        <v>5377430</v>
      </c>
      <c r="D30" s="20">
        <v>4.2000000000000003E-2</v>
      </c>
      <c r="H30" s="13"/>
      <c r="I30" s="13">
        <f t="shared" si="1"/>
        <v>17.5</v>
      </c>
      <c r="J30" s="17">
        <f t="shared" si="2"/>
        <v>2617518.0420070151</v>
      </c>
      <c r="K30" s="17">
        <f t="shared" si="0"/>
        <v>45806565.735122763</v>
      </c>
      <c r="L30" s="17"/>
      <c r="M30" s="21">
        <f t="shared" si="3"/>
        <v>4.3184844973067696E-2</v>
      </c>
      <c r="N30" s="22">
        <f t="shared" si="4"/>
        <v>2565975.7961218879</v>
      </c>
      <c r="O30" s="17"/>
      <c r="S30" s="14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2:32" x14ac:dyDescent="0.25">
      <c r="B31" s="18">
        <v>19</v>
      </c>
      <c r="C31" s="19">
        <v>5431204</v>
      </c>
      <c r="D31" s="20">
        <v>4.2200000000000001E-2</v>
      </c>
      <c r="H31" s="13"/>
      <c r="I31" s="13">
        <f t="shared" si="1"/>
        <v>18.5</v>
      </c>
      <c r="J31" s="17">
        <f t="shared" si="2"/>
        <v>2528141.2928213421</v>
      </c>
      <c r="K31" s="17">
        <f t="shared" si="0"/>
        <v>46770613.917194828</v>
      </c>
      <c r="L31" s="17"/>
      <c r="M31" s="21">
        <f t="shared" si="3"/>
        <v>4.3184844973067696E-2</v>
      </c>
      <c r="N31" s="22">
        <f t="shared" si="4"/>
        <v>2484349.176868536</v>
      </c>
      <c r="O31" s="17"/>
      <c r="S31" s="14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2:32" x14ac:dyDescent="0.25">
      <c r="B32" s="18">
        <v>20</v>
      </c>
      <c r="C32" s="19">
        <v>5485516</v>
      </c>
      <c r="D32" s="20">
        <v>4.24E-2</v>
      </c>
      <c r="H32" s="13"/>
      <c r="I32" s="13">
        <f t="shared" si="1"/>
        <v>19.5</v>
      </c>
      <c r="J32" s="17">
        <f t="shared" si="2"/>
        <v>2440881.1493468904</v>
      </c>
      <c r="K32" s="17">
        <f t="shared" si="0"/>
        <v>47597182.412264362</v>
      </c>
      <c r="L32" s="17"/>
      <c r="M32" s="21">
        <f t="shared" si="3"/>
        <v>4.3184844973067696E-2</v>
      </c>
      <c r="N32" s="22">
        <f t="shared" si="4"/>
        <v>2405319.3088758341</v>
      </c>
      <c r="O32" s="17"/>
      <c r="S32" s="14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2:32" x14ac:dyDescent="0.25">
      <c r="B33" s="18">
        <v>21</v>
      </c>
      <c r="C33" s="19">
        <v>5540371</v>
      </c>
      <c r="D33" s="20">
        <v>4.2599999999999999E-2</v>
      </c>
      <c r="H33" s="13"/>
      <c r="I33" s="13">
        <f t="shared" si="1"/>
        <v>20.5</v>
      </c>
      <c r="J33" s="17">
        <f t="shared" si="2"/>
        <v>2355730.3394824476</v>
      </c>
      <c r="K33" s="17">
        <f t="shared" si="0"/>
        <v>48292471.959390178</v>
      </c>
      <c r="L33" s="17"/>
      <c r="M33" s="21">
        <f t="shared" si="3"/>
        <v>4.3184844973067696E-2</v>
      </c>
      <c r="N33" s="22">
        <f t="shared" si="4"/>
        <v>2328803.4172597956</v>
      </c>
      <c r="O33" s="17"/>
      <c r="S33" s="14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2:32" x14ac:dyDescent="0.25">
      <c r="B34" s="18">
        <v>22</v>
      </c>
      <c r="C34" s="19">
        <v>5595775</v>
      </c>
      <c r="D34" s="20">
        <v>4.2799999999999998E-2</v>
      </c>
      <c r="H34" s="13"/>
      <c r="I34" s="13">
        <f t="shared" si="1"/>
        <v>21.5</v>
      </c>
      <c r="J34" s="17">
        <f t="shared" si="2"/>
        <v>2272679.8424816113</v>
      </c>
      <c r="K34" s="17">
        <f t="shared" si="0"/>
        <v>48862616.613354646</v>
      </c>
      <c r="L34" s="17"/>
      <c r="M34" s="21">
        <f t="shared" si="3"/>
        <v>4.3184844973067696E-2</v>
      </c>
      <c r="N34" s="22">
        <f t="shared" si="4"/>
        <v>2254721.7635143343</v>
      </c>
      <c r="O34" s="17"/>
      <c r="S34" s="14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2:32" x14ac:dyDescent="0.25">
      <c r="B35" s="18">
        <v>23</v>
      </c>
      <c r="C35" s="19">
        <v>5651733</v>
      </c>
      <c r="D35" s="20">
        <v>4.2999999999999997E-2</v>
      </c>
      <c r="H35" s="13"/>
      <c r="I35" s="13">
        <f t="shared" si="1"/>
        <v>22.5</v>
      </c>
      <c r="J35" s="17">
        <f t="shared" si="2"/>
        <v>2191718.1144020134</v>
      </c>
      <c r="K35" s="17">
        <f t="shared" si="0"/>
        <v>49313657.5740453</v>
      </c>
      <c r="L35" s="17"/>
      <c r="M35" s="21">
        <f t="shared" si="3"/>
        <v>4.3184844973067696E-2</v>
      </c>
      <c r="N35" s="22">
        <f t="shared" si="4"/>
        <v>2182996.707492901</v>
      </c>
      <c r="O35" s="17"/>
      <c r="S35" s="14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2:32" x14ac:dyDescent="0.25">
      <c r="B36" s="18">
        <v>24</v>
      </c>
      <c r="C36" s="19">
        <v>5708250</v>
      </c>
      <c r="D36" s="20">
        <v>4.3200000000000002E-2</v>
      </c>
      <c r="H36" s="13"/>
      <c r="I36" s="13">
        <f t="shared" si="1"/>
        <v>23.5</v>
      </c>
      <c r="J36" s="17">
        <f t="shared" si="2"/>
        <v>2112831.6465197769</v>
      </c>
      <c r="K36" s="17">
        <f t="shared" si="0"/>
        <v>49651543.693214759</v>
      </c>
      <c r="L36" s="17"/>
      <c r="M36" s="21">
        <f t="shared" si="3"/>
        <v>4.3184844973067696E-2</v>
      </c>
      <c r="N36" s="22">
        <f t="shared" si="4"/>
        <v>2113553.0847952329</v>
      </c>
      <c r="O36" s="17"/>
      <c r="S36" s="14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2:32" x14ac:dyDescent="0.25">
      <c r="B37" s="18">
        <v>25</v>
      </c>
      <c r="C37" s="19">
        <v>5765333</v>
      </c>
      <c r="D37" s="20">
        <v>4.3400000000000001E-2</v>
      </c>
      <c r="H37" s="13"/>
      <c r="I37" s="13">
        <f t="shared" si="1"/>
        <v>24.5</v>
      </c>
      <c r="J37" s="17">
        <f t="shared" si="2"/>
        <v>2036005.7646832254</v>
      </c>
      <c r="K37" s="17">
        <f t="shared" si="0"/>
        <v>49882141.23473902</v>
      </c>
      <c r="L37" s="17"/>
      <c r="M37" s="21">
        <f t="shared" si="3"/>
        <v>4.3184844973067696E-2</v>
      </c>
      <c r="N37" s="22">
        <f t="shared" si="4"/>
        <v>2046318.8389491388</v>
      </c>
      <c r="O37" s="17"/>
      <c r="S37" s="14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2:32" x14ac:dyDescent="0.25">
      <c r="B38" s="18">
        <v>26</v>
      </c>
      <c r="C38" s="19">
        <v>5822986</v>
      </c>
      <c r="D38" s="20">
        <v>4.36E-2</v>
      </c>
      <c r="H38" s="13"/>
      <c r="I38" s="13">
        <f t="shared" si="1"/>
        <v>25.5</v>
      </c>
      <c r="J38" s="17">
        <f t="shared" si="2"/>
        <v>1961222.8748779972</v>
      </c>
      <c r="K38" s="17">
        <f t="shared" si="0"/>
        <v>50011183.309388928</v>
      </c>
      <c r="L38" s="17"/>
      <c r="M38" s="21">
        <f t="shared" si="3"/>
        <v>4.3184844973067696E-2</v>
      </c>
      <c r="N38" s="22">
        <f t="shared" si="4"/>
        <v>1981223.0978714207</v>
      </c>
      <c r="O38" s="17"/>
      <c r="S38" s="14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2:32" x14ac:dyDescent="0.25">
      <c r="B39" s="18">
        <v>27</v>
      </c>
      <c r="C39" s="19">
        <v>5881216</v>
      </c>
      <c r="D39" s="20">
        <v>4.3799999999999999E-2</v>
      </c>
      <c r="H39" s="13"/>
      <c r="I39" s="13">
        <f t="shared" si="1"/>
        <v>26.5</v>
      </c>
      <c r="J39" s="17">
        <f t="shared" si="2"/>
        <v>1888464.7308173222</v>
      </c>
      <c r="K39" s="17">
        <f t="shared" si="0"/>
        <v>50044315.366659038</v>
      </c>
      <c r="L39" s="17"/>
      <c r="M39" s="21">
        <f t="shared" si="3"/>
        <v>4.3184844973067696E-2</v>
      </c>
      <c r="N39" s="22">
        <f t="shared" si="4"/>
        <v>1918198.2810876106</v>
      </c>
      <c r="O39" s="17"/>
      <c r="S39" s="14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2:32" x14ac:dyDescent="0.25">
      <c r="B40" s="18">
        <v>28</v>
      </c>
      <c r="C40" s="19">
        <v>5709918</v>
      </c>
      <c r="D40" s="20">
        <v>4.3999999999999997E-2</v>
      </c>
      <c r="H40" s="13"/>
      <c r="I40" s="13">
        <f t="shared" si="1"/>
        <v>27.5</v>
      </c>
      <c r="J40" s="17">
        <f t="shared" si="2"/>
        <v>1747294.693928112</v>
      </c>
      <c r="K40" s="17">
        <f t="shared" si="0"/>
        <v>48050604.083023079</v>
      </c>
      <c r="L40" s="17"/>
      <c r="M40" s="21">
        <f t="shared" si="3"/>
        <v>4.3184844973067696E-2</v>
      </c>
      <c r="N40" s="22">
        <f t="shared" si="4"/>
        <v>1785233.2609627228</v>
      </c>
      <c r="O40" s="17"/>
      <c r="S40" s="14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2:32" x14ac:dyDescent="0.25">
      <c r="B41" s="18">
        <v>29</v>
      </c>
      <c r="C41" s="19">
        <v>5543610</v>
      </c>
      <c r="D41" s="20">
        <v>4.4200000000000003E-2</v>
      </c>
      <c r="H41" s="13"/>
      <c r="I41" s="13">
        <f t="shared" si="1"/>
        <v>28.5</v>
      </c>
      <c r="J41" s="17">
        <f t="shared" si="2"/>
        <v>1616060.2070695625</v>
      </c>
      <c r="K41" s="17">
        <f t="shared" si="0"/>
        <v>46057715.90148253</v>
      </c>
      <c r="L41" s="17"/>
      <c r="M41" s="21">
        <f t="shared" si="3"/>
        <v>4.3184844973067696E-2</v>
      </c>
      <c r="N41" s="22">
        <f t="shared" si="4"/>
        <v>1661485.2824105357</v>
      </c>
      <c r="O41" s="17"/>
      <c r="S41" s="14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2:32" x14ac:dyDescent="0.25">
      <c r="B42" s="18">
        <v>30</v>
      </c>
      <c r="C42" s="19">
        <v>5382145</v>
      </c>
      <c r="D42" s="20">
        <v>4.4400000000000002E-2</v>
      </c>
      <c r="H42" s="13"/>
      <c r="I42" s="13">
        <f t="shared" si="1"/>
        <v>29.5</v>
      </c>
      <c r="J42" s="17">
        <f t="shared" si="2"/>
        <v>1494111.2332247782</v>
      </c>
      <c r="K42" s="17">
        <f t="shared" si="0"/>
        <v>44076281.380130954</v>
      </c>
      <c r="L42" s="17"/>
      <c r="M42" s="21">
        <f t="shared" si="3"/>
        <v>4.3184844973067696E-2</v>
      </c>
      <c r="N42" s="22">
        <f t="shared" si="4"/>
        <v>1546314.9467991283</v>
      </c>
      <c r="O42" s="17"/>
      <c r="S42" s="14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2:32" x14ac:dyDescent="0.25">
      <c r="B43" s="18">
        <v>31</v>
      </c>
      <c r="C43" s="19">
        <v>5225384</v>
      </c>
      <c r="D43" s="20">
        <v>4.4600000000000001E-2</v>
      </c>
      <c r="H43" s="13"/>
      <c r="I43" s="13">
        <f t="shared" si="1"/>
        <v>30.5</v>
      </c>
      <c r="J43" s="17">
        <f t="shared" si="2"/>
        <v>1380837.4443716917</v>
      </c>
      <c r="K43" s="17">
        <f t="shared" si="0"/>
        <v>42115542.053336598</v>
      </c>
      <c r="L43" s="17"/>
      <c r="M43" s="21">
        <f t="shared" si="3"/>
        <v>4.3184844973067696E-2</v>
      </c>
      <c r="N43" s="22">
        <f t="shared" si="4"/>
        <v>1439128.2615532335</v>
      </c>
      <c r="O43" s="17"/>
      <c r="S43" s="14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2:32" x14ac:dyDescent="0.25">
      <c r="B44" s="18">
        <v>32</v>
      </c>
      <c r="C44" s="19">
        <v>5073188</v>
      </c>
      <c r="D44" s="20">
        <v>4.48E-2</v>
      </c>
      <c r="H44" s="13"/>
      <c r="I44" s="13">
        <f t="shared" si="1"/>
        <v>31.5</v>
      </c>
      <c r="J44" s="17">
        <f t="shared" si="2"/>
        <v>1275663.9795427043</v>
      </c>
      <c r="K44" s="17">
        <f t="shared" si="0"/>
        <v>40183415.355595186</v>
      </c>
      <c r="L44" s="17"/>
      <c r="M44" s="21">
        <f t="shared" si="3"/>
        <v>4.3184844973067696E-2</v>
      </c>
      <c r="N44" s="22">
        <f t="shared" si="4"/>
        <v>1339371.2676074491</v>
      </c>
      <c r="O44" s="17"/>
      <c r="S44" s="14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2:32" x14ac:dyDescent="0.25">
      <c r="B45" s="18">
        <v>33</v>
      </c>
      <c r="C45" s="19">
        <v>4925426</v>
      </c>
      <c r="D45" s="20">
        <v>4.4999999999999998E-2</v>
      </c>
      <c r="H45" s="13"/>
      <c r="I45" s="13">
        <f t="shared" si="1"/>
        <v>32.5</v>
      </c>
      <c r="J45" s="17">
        <f t="shared" si="2"/>
        <v>1178051.7236648325</v>
      </c>
      <c r="K45" s="17">
        <f t="shared" si="0"/>
        <v>38286681.019107059</v>
      </c>
      <c r="L45" s="17"/>
      <c r="M45" s="21">
        <f t="shared" si="3"/>
        <v>4.3184844973067696E-2</v>
      </c>
      <c r="N45" s="22">
        <f t="shared" si="4"/>
        <v>1246529.4719183983</v>
      </c>
      <c r="O45" s="17"/>
      <c r="S45" s="14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2:32" x14ac:dyDescent="0.25">
      <c r="B46" s="18">
        <v>34</v>
      </c>
      <c r="C46" s="19">
        <v>4781967</v>
      </c>
      <c r="D46" s="20">
        <v>4.5199999999999997E-2</v>
      </c>
      <c r="H46" s="13"/>
      <c r="I46" s="13">
        <f t="shared" si="1"/>
        <v>33.5</v>
      </c>
      <c r="J46" s="17">
        <f t="shared" si="2"/>
        <v>1087493.4237971073</v>
      </c>
      <c r="K46" s="17">
        <f t="shared" si="0"/>
        <v>36431029.697203092</v>
      </c>
      <c r="L46" s="17"/>
      <c r="M46" s="21">
        <f t="shared" si="3"/>
        <v>4.3184844973067696E-2</v>
      </c>
      <c r="N46" s="22">
        <f t="shared" si="4"/>
        <v>1160123.0563876024</v>
      </c>
      <c r="O46" s="17"/>
      <c r="S46" s="14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2:32" x14ac:dyDescent="0.25">
      <c r="B47" s="18">
        <v>35</v>
      </c>
      <c r="C47" s="19">
        <v>4642686</v>
      </c>
      <c r="D47" s="20">
        <v>4.5400000000000003E-2</v>
      </c>
      <c r="H47" s="13"/>
      <c r="I47" s="13">
        <f t="shared" si="1"/>
        <v>34.5</v>
      </c>
      <c r="J47" s="17">
        <f t="shared" si="2"/>
        <v>1003513.4741578557</v>
      </c>
      <c r="K47" s="17">
        <f t="shared" si="0"/>
        <v>34621214.858446024</v>
      </c>
      <c r="L47" s="17"/>
      <c r="M47" s="21">
        <f t="shared" si="3"/>
        <v>4.3184844973067696E-2</v>
      </c>
      <c r="N47" s="22">
        <f t="shared" si="4"/>
        <v>1079706.0280886909</v>
      </c>
      <c r="O47" s="17"/>
      <c r="S47" s="14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2:32" x14ac:dyDescent="0.25">
      <c r="B48" s="18">
        <v>36</v>
      </c>
      <c r="C48" s="19">
        <v>4220624</v>
      </c>
      <c r="D48" s="20">
        <v>4.5600000000000002E-2</v>
      </c>
      <c r="H48" s="13"/>
      <c r="I48" s="13">
        <f t="shared" si="1"/>
        <v>35.5</v>
      </c>
      <c r="J48" s="17">
        <f t="shared" si="2"/>
        <v>866759.81226588762</v>
      </c>
      <c r="K48" s="17">
        <f t="shared" si="0"/>
        <v>30769973.335439011</v>
      </c>
      <c r="L48" s="17"/>
      <c r="M48" s="21">
        <f t="shared" si="3"/>
        <v>4.3184844973067696E-2</v>
      </c>
      <c r="N48" s="22">
        <f t="shared" si="4"/>
        <v>940917.63691115484</v>
      </c>
      <c r="O48" s="17"/>
      <c r="S48" s="14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2:32" x14ac:dyDescent="0.25">
      <c r="B49" s="18">
        <v>37</v>
      </c>
      <c r="C49" s="19">
        <v>3836931</v>
      </c>
      <c r="D49" s="20">
        <v>4.58E-2</v>
      </c>
      <c r="H49" s="13"/>
      <c r="I49" s="13">
        <f t="shared" si="1"/>
        <v>36.5</v>
      </c>
      <c r="J49" s="17">
        <f t="shared" si="2"/>
        <v>748356.81984710298</v>
      </c>
      <c r="K49" s="17">
        <f t="shared" si="0"/>
        <v>27315023.924419258</v>
      </c>
      <c r="L49" s="17"/>
      <c r="M49" s="21">
        <f t="shared" si="3"/>
        <v>4.3184844973067696E-2</v>
      </c>
      <c r="N49" s="22">
        <f t="shared" si="4"/>
        <v>819969.43715950835</v>
      </c>
      <c r="O49" s="17"/>
      <c r="S49" s="14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2:32" x14ac:dyDescent="0.25">
      <c r="B50" s="18">
        <v>38</v>
      </c>
      <c r="C50" s="19">
        <v>3488119</v>
      </c>
      <c r="D50" s="20">
        <v>4.5999999999999999E-2</v>
      </c>
      <c r="H50" s="13"/>
      <c r="I50" s="13">
        <f t="shared" si="1"/>
        <v>37.5</v>
      </c>
      <c r="J50" s="17">
        <f t="shared" si="2"/>
        <v>645881.91297250101</v>
      </c>
      <c r="K50" s="17">
        <f t="shared" si="0"/>
        <v>24220571.736468788</v>
      </c>
      <c r="L50" s="17"/>
      <c r="M50" s="21">
        <f t="shared" si="3"/>
        <v>4.3184844973067696E-2</v>
      </c>
      <c r="N50" s="22">
        <f t="shared" si="4"/>
        <v>714568.2236647727</v>
      </c>
      <c r="O50" s="17"/>
      <c r="S50" s="14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2:32" x14ac:dyDescent="0.25">
      <c r="B51" s="18">
        <v>39</v>
      </c>
      <c r="C51" s="19">
        <v>3171017</v>
      </c>
      <c r="D51" s="20">
        <v>4.6199999999999998E-2</v>
      </c>
      <c r="H51" s="13"/>
      <c r="I51" s="13">
        <f t="shared" si="1"/>
        <v>38.5</v>
      </c>
      <c r="J51" s="17">
        <f t="shared" si="2"/>
        <v>557226.826181532</v>
      </c>
      <c r="K51" s="17">
        <f t="shared" si="0"/>
        <v>21453232.807988983</v>
      </c>
      <c r="L51" s="17"/>
      <c r="M51" s="21">
        <f t="shared" si="3"/>
        <v>4.3184844973067696E-2</v>
      </c>
      <c r="N51" s="22">
        <f t="shared" si="4"/>
        <v>622715.54587754689</v>
      </c>
      <c r="O51" s="17"/>
      <c r="S51" s="14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2:32" x14ac:dyDescent="0.25">
      <c r="B52" s="18">
        <v>40</v>
      </c>
      <c r="C52" s="19">
        <v>2882743</v>
      </c>
      <c r="D52" s="20">
        <v>4.6399999999999997E-2</v>
      </c>
      <c r="H52" s="13"/>
      <c r="I52" s="13">
        <f t="shared" si="1"/>
        <v>39.5</v>
      </c>
      <c r="J52" s="17">
        <f t="shared" si="2"/>
        <v>480557.71345192136</v>
      </c>
      <c r="K52" s="17">
        <f t="shared" si="0"/>
        <v>18982029.681350894</v>
      </c>
      <c r="L52" s="17"/>
      <c r="M52" s="21">
        <f t="shared" si="3"/>
        <v>4.3184844973067696E-2</v>
      </c>
      <c r="N52" s="22">
        <f t="shared" si="4"/>
        <v>542669.97645935265</v>
      </c>
      <c r="O52" s="17"/>
      <c r="S52" s="14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2:32" x14ac:dyDescent="0.25">
      <c r="B53" s="18">
        <v>41</v>
      </c>
      <c r="C53" s="19">
        <v>2620675</v>
      </c>
      <c r="D53" s="20">
        <v>4.6600000000000003E-2</v>
      </c>
      <c r="H53" s="13"/>
      <c r="I53" s="13">
        <f t="shared" si="1"/>
        <v>40.5</v>
      </c>
      <c r="J53" s="17">
        <f t="shared" si="2"/>
        <v>414279.63449070137</v>
      </c>
      <c r="K53" s="17">
        <f t="shared" si="0"/>
        <v>16778325.196873404</v>
      </c>
      <c r="L53" s="17"/>
      <c r="M53" s="21">
        <f t="shared" si="3"/>
        <v>4.3184844973067696E-2</v>
      </c>
      <c r="N53" s="22">
        <f t="shared" si="4"/>
        <v>472913.55798150814</v>
      </c>
      <c r="O53" s="17"/>
      <c r="S53" s="14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2:32" x14ac:dyDescent="0.25">
      <c r="B54" s="18">
        <v>42</v>
      </c>
      <c r="C54" s="19">
        <v>2382432</v>
      </c>
      <c r="D54" s="20">
        <v>4.6800000000000001E-2</v>
      </c>
      <c r="H54" s="13"/>
      <c r="I54" s="13">
        <f t="shared" si="1"/>
        <v>41.5</v>
      </c>
      <c r="J54" s="17">
        <f t="shared" si="2"/>
        <v>357006.71431508387</v>
      </c>
      <c r="K54" s="17">
        <f t="shared" si="0"/>
        <v>14815778.64407598</v>
      </c>
      <c r="L54" s="17"/>
      <c r="M54" s="21">
        <f t="shared" si="3"/>
        <v>4.3184844973067696E-2</v>
      </c>
      <c r="N54" s="22">
        <f t="shared" si="4"/>
        <v>412123.9406693076</v>
      </c>
      <c r="O54" s="17"/>
      <c r="S54" s="14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2:32" x14ac:dyDescent="0.25">
      <c r="B55" s="18">
        <v>43</v>
      </c>
      <c r="C55" s="19">
        <v>2165847</v>
      </c>
      <c r="D55" s="20">
        <v>4.7E-2</v>
      </c>
      <c r="H55" s="13"/>
      <c r="I55" s="13">
        <f t="shared" si="1"/>
        <v>42.5</v>
      </c>
      <c r="J55" s="17">
        <f t="shared" si="2"/>
        <v>307534.47128082841</v>
      </c>
      <c r="K55" s="17">
        <f t="shared" si="0"/>
        <v>13070215.029435208</v>
      </c>
      <c r="L55" s="17"/>
      <c r="M55" s="21">
        <f t="shared" si="3"/>
        <v>4.3184844973067696E-2</v>
      </c>
      <c r="N55" s="22">
        <f t="shared" si="4"/>
        <v>359148.31634009728</v>
      </c>
      <c r="O55" s="17"/>
      <c r="S55" s="14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2:32" x14ac:dyDescent="0.25">
      <c r="B56" s="18">
        <v>44</v>
      </c>
      <c r="C56" s="19">
        <v>1968952</v>
      </c>
      <c r="D56" s="20">
        <v>4.7199999999999999E-2</v>
      </c>
      <c r="H56" s="13"/>
      <c r="I56" s="13">
        <f t="shared" si="1"/>
        <v>43.5</v>
      </c>
      <c r="J56" s="17">
        <f t="shared" si="2"/>
        <v>264817.12708510313</v>
      </c>
      <c r="K56" s="17">
        <f t="shared" si="0"/>
        <v>11519545.028201986</v>
      </c>
      <c r="L56" s="17"/>
      <c r="M56" s="21">
        <f t="shared" si="3"/>
        <v>4.3184844973067696E-2</v>
      </c>
      <c r="N56" s="22">
        <f t="shared" si="4"/>
        <v>312982.40299708716</v>
      </c>
      <c r="O56" s="17"/>
      <c r="S56" s="14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2:32" x14ac:dyDescent="0.25">
      <c r="B57" s="18">
        <v>45</v>
      </c>
      <c r="C57" s="19">
        <v>1789956</v>
      </c>
      <c r="D57" s="20">
        <v>4.7399999999999998E-2</v>
      </c>
      <c r="H57" s="13"/>
      <c r="I57" s="13">
        <f t="shared" si="1"/>
        <v>44.5</v>
      </c>
      <c r="J57" s="17">
        <f t="shared" si="2"/>
        <v>227946.54281182928</v>
      </c>
      <c r="K57" s="17">
        <f t="shared" si="0"/>
        <v>10143621.155126402</v>
      </c>
      <c r="L57" s="17"/>
      <c r="M57" s="21">
        <f t="shared" si="3"/>
        <v>4.3184844973067696E-2</v>
      </c>
      <c r="N57" s="22">
        <f t="shared" si="4"/>
        <v>272750.70265634113</v>
      </c>
      <c r="O57" s="17"/>
      <c r="S57" s="14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2:32" x14ac:dyDescent="0.25">
      <c r="B58" s="18">
        <v>46</v>
      </c>
      <c r="C58" s="19">
        <v>1627233</v>
      </c>
      <c r="D58" s="20">
        <v>4.7500000000000001E-2</v>
      </c>
      <c r="H58" s="13"/>
      <c r="I58" s="13">
        <f t="shared" si="1"/>
        <v>45.5</v>
      </c>
      <c r="J58" s="17">
        <f t="shared" si="2"/>
        <v>196988.69519225956</v>
      </c>
      <c r="K58" s="17">
        <f t="shared" si="0"/>
        <v>8962985.6312478092</v>
      </c>
      <c r="L58" s="17"/>
      <c r="M58" s="21">
        <f t="shared" si="3"/>
        <v>4.3184844973067696E-2</v>
      </c>
      <c r="N58" s="22">
        <f t="shared" si="4"/>
        <v>237690.59432338216</v>
      </c>
      <c r="O58" s="17"/>
      <c r="S58" s="14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2:32" x14ac:dyDescent="0.25">
      <c r="B59" s="18">
        <v>47</v>
      </c>
      <c r="C59" s="19">
        <v>1479303</v>
      </c>
      <c r="D59" s="20">
        <v>4.7600000000000003E-2</v>
      </c>
      <c r="H59" s="13"/>
      <c r="I59" s="13">
        <f t="shared" si="1"/>
        <v>46.5</v>
      </c>
      <c r="J59" s="17">
        <f t="shared" si="2"/>
        <v>170202.86431173986</v>
      </c>
      <c r="K59" s="17">
        <f t="shared" si="0"/>
        <v>7914433.1904959036</v>
      </c>
      <c r="L59" s="17"/>
      <c r="M59" s="21">
        <f t="shared" si="3"/>
        <v>4.3184844973067696E-2</v>
      </c>
      <c r="N59" s="22">
        <f t="shared" si="4"/>
        <v>207137.21001072027</v>
      </c>
      <c r="O59" s="17"/>
      <c r="S59" s="14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2:32" x14ac:dyDescent="0.25">
      <c r="B60" s="18">
        <v>48</v>
      </c>
      <c r="C60" s="19">
        <v>1344821</v>
      </c>
      <c r="D60" s="20">
        <v>4.7699999999999999E-2</v>
      </c>
      <c r="H60" s="13"/>
      <c r="I60" s="13">
        <f t="shared" si="1"/>
        <v>47.5</v>
      </c>
      <c r="J60" s="17">
        <f t="shared" si="2"/>
        <v>147031.24897967791</v>
      </c>
      <c r="K60" s="17">
        <f t="shared" si="0"/>
        <v>6983984.3265347006</v>
      </c>
      <c r="L60" s="17"/>
      <c r="M60" s="21">
        <f t="shared" si="3"/>
        <v>4.3184844973067696E-2</v>
      </c>
      <c r="N60" s="22">
        <f t="shared" si="4"/>
        <v>180511.21830615983</v>
      </c>
      <c r="O60" s="17"/>
      <c r="S60" s="14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2:32" x14ac:dyDescent="0.25">
      <c r="B61" s="18">
        <v>49</v>
      </c>
      <c r="C61" s="19">
        <v>1222564</v>
      </c>
      <c r="D61" s="20">
        <v>4.7800000000000002E-2</v>
      </c>
      <c r="H61" s="13"/>
      <c r="I61" s="13">
        <f t="shared" si="1"/>
        <v>48.5</v>
      </c>
      <c r="J61" s="17">
        <f t="shared" si="2"/>
        <v>126989.98995571081</v>
      </c>
      <c r="K61" s="17">
        <f t="shared" si="0"/>
        <v>6159014.5128519749</v>
      </c>
      <c r="L61" s="17"/>
      <c r="M61" s="21">
        <f t="shared" si="3"/>
        <v>4.3184844973067696E-2</v>
      </c>
      <c r="N61" s="22">
        <f t="shared" si="4"/>
        <v>157307.72463493008</v>
      </c>
      <c r="O61" s="17"/>
      <c r="S61" s="14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2:32" x14ac:dyDescent="0.25">
      <c r="B62" s="18">
        <v>50</v>
      </c>
      <c r="C62" s="19">
        <v>1111422</v>
      </c>
      <c r="D62" s="20">
        <v>4.7899999999999998E-2</v>
      </c>
      <c r="H62" s="13"/>
      <c r="I62" s="13">
        <f t="shared" si="1"/>
        <v>49.5</v>
      </c>
      <c r="J62" s="17">
        <f t="shared" si="2"/>
        <v>109659.65910473955</v>
      </c>
      <c r="K62" s="17">
        <f t="shared" si="0"/>
        <v>5428153.1256846078</v>
      </c>
      <c r="L62" s="17"/>
      <c r="M62" s="21">
        <f t="shared" si="3"/>
        <v>4.3184844973067696E-2</v>
      </c>
      <c r="N62" s="22">
        <f t="shared" si="4"/>
        <v>137086.96639826111</v>
      </c>
      <c r="O62" s="17"/>
      <c r="S62" s="14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2:32" x14ac:dyDescent="0.25">
      <c r="B63" s="18">
        <v>51</v>
      </c>
      <c r="C63" s="19">
        <v>1031731</v>
      </c>
      <c r="D63" s="20">
        <v>4.8000000000000001E-2</v>
      </c>
      <c r="H63" s="13"/>
      <c r="I63" s="13">
        <f t="shared" si="1"/>
        <v>50.5</v>
      </c>
      <c r="J63" s="17">
        <f t="shared" si="2"/>
        <v>96676.675176101198</v>
      </c>
      <c r="K63" s="17">
        <f t="shared" si="0"/>
        <v>4882172.0963931102</v>
      </c>
      <c r="L63" s="17"/>
      <c r="M63" s="21">
        <f t="shared" si="3"/>
        <v>4.3184844973067696E-2</v>
      </c>
      <c r="N63" s="22">
        <f t="shared" si="4"/>
        <v>121989.48209301372</v>
      </c>
      <c r="O63" s="17"/>
      <c r="S63" s="14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2:32" x14ac:dyDescent="0.25">
      <c r="B64" s="18">
        <v>52</v>
      </c>
      <c r="C64" s="19">
        <v>962949</v>
      </c>
      <c r="D64" s="20">
        <v>4.8099999999999997E-2</v>
      </c>
      <c r="H64" s="13"/>
      <c r="I64" s="13">
        <f t="shared" si="1"/>
        <v>51.5</v>
      </c>
      <c r="J64" s="17">
        <f t="shared" si="2"/>
        <v>85676.783912816041</v>
      </c>
      <c r="K64" s="17">
        <f t="shared" si="0"/>
        <v>4412354.371510026</v>
      </c>
      <c r="L64" s="17"/>
      <c r="M64" s="21">
        <f t="shared" si="3"/>
        <v>4.3184844973067696E-2</v>
      </c>
      <c r="N64" s="22">
        <f t="shared" si="4"/>
        <v>109143.51218257117</v>
      </c>
      <c r="O64" s="17"/>
      <c r="S64" s="14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2:32" x14ac:dyDescent="0.25">
      <c r="B65" s="18">
        <v>53</v>
      </c>
      <c r="C65" s="19">
        <v>825385</v>
      </c>
      <c r="D65" s="20">
        <v>4.82E-2</v>
      </c>
      <c r="H65" s="13"/>
      <c r="I65" s="13">
        <f t="shared" si="1"/>
        <v>52.5</v>
      </c>
      <c r="J65" s="17">
        <f t="shared" si="2"/>
        <v>69716.955793783418</v>
      </c>
      <c r="K65" s="17">
        <f t="shared" si="0"/>
        <v>3660140.1791736293</v>
      </c>
      <c r="L65" s="17"/>
      <c r="M65" s="21">
        <f t="shared" si="3"/>
        <v>4.3184844973067696E-2</v>
      </c>
      <c r="N65" s="22">
        <f t="shared" si="4"/>
        <v>89678.831621681835</v>
      </c>
      <c r="O65" s="17"/>
      <c r="S65" s="14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2:32" x14ac:dyDescent="0.25">
      <c r="B66" s="18">
        <v>54</v>
      </c>
      <c r="C66" s="19">
        <v>687821</v>
      </c>
      <c r="D66" s="20">
        <v>4.8300000000000003E-2</v>
      </c>
      <c r="H66" s="13"/>
      <c r="I66" s="13">
        <f t="shared" si="1"/>
        <v>53.5</v>
      </c>
      <c r="J66" s="17">
        <f t="shared" si="2"/>
        <v>55143.787397862281</v>
      </c>
      <c r="K66" s="17">
        <f t="shared" si="0"/>
        <v>2950192.6257856321</v>
      </c>
      <c r="L66" s="17"/>
      <c r="M66" s="21">
        <f t="shared" si="3"/>
        <v>4.3184844973067696E-2</v>
      </c>
      <c r="N66" s="22">
        <f t="shared" si="4"/>
        <v>71638.672813684636</v>
      </c>
      <c r="O66" s="17"/>
      <c r="S66" s="14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2:32" x14ac:dyDescent="0.25">
      <c r="B67" s="18">
        <v>55</v>
      </c>
      <c r="C67" s="19">
        <v>412692</v>
      </c>
      <c r="D67" s="20">
        <v>4.8399999999999999E-2</v>
      </c>
      <c r="H67" s="13"/>
      <c r="I67" s="13">
        <f t="shared" si="1"/>
        <v>54.5</v>
      </c>
      <c r="J67" s="17">
        <f t="shared" si="2"/>
        <v>31398.13708252212</v>
      </c>
      <c r="K67" s="17">
        <f t="shared" si="0"/>
        <v>1711198.4709974555</v>
      </c>
      <c r="L67" s="17"/>
      <c r="M67" s="21">
        <f t="shared" si="3"/>
        <v>4.3184844973067696E-2</v>
      </c>
      <c r="N67" s="22">
        <f t="shared" si="4"/>
        <v>41203.763075636867</v>
      </c>
      <c r="O67" s="17"/>
      <c r="S67" s="14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2:32" x14ac:dyDescent="0.25">
      <c r="B68" s="18">
        <v>56</v>
      </c>
      <c r="C68" s="19">
        <v>343910</v>
      </c>
      <c r="D68" s="20">
        <v>4.8500000000000001E-2</v>
      </c>
      <c r="H68" s="13"/>
      <c r="I68" s="13">
        <f t="shared" si="1"/>
        <v>55.5</v>
      </c>
      <c r="J68" s="17">
        <f t="shared" si="2"/>
        <v>24825.423886364213</v>
      </c>
      <c r="K68" s="17">
        <f t="shared" si="0"/>
        <v>1377811.0256932138</v>
      </c>
      <c r="L68" s="17"/>
      <c r="M68" s="21">
        <f t="shared" si="3"/>
        <v>4.3184844973067696E-2</v>
      </c>
      <c r="N68" s="22">
        <f t="shared" si="4"/>
        <v>32915.038399147626</v>
      </c>
      <c r="O68" s="17"/>
      <c r="S68" s="14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2:32" x14ac:dyDescent="0.25">
      <c r="B69" s="18">
        <v>57</v>
      </c>
      <c r="C69" s="19">
        <v>275128</v>
      </c>
      <c r="D69" s="20">
        <v>4.8599999999999997E-2</v>
      </c>
      <c r="H69" s="13"/>
      <c r="I69" s="13">
        <f t="shared" si="1"/>
        <v>56.5</v>
      </c>
      <c r="J69" s="17">
        <f t="shared" si="2"/>
        <v>18839.877529899604</v>
      </c>
      <c r="K69" s="17">
        <f t="shared" si="0"/>
        <v>1064453.0804393278</v>
      </c>
      <c r="L69" s="17"/>
      <c r="M69" s="21">
        <f t="shared" si="3"/>
        <v>4.3184844973067696E-2</v>
      </c>
      <c r="N69" s="22">
        <f t="shared" si="4"/>
        <v>25241.960565481502</v>
      </c>
      <c r="O69" s="17"/>
      <c r="S69" s="14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2:32" x14ac:dyDescent="0.25">
      <c r="B70" s="18">
        <v>58</v>
      </c>
      <c r="C70" s="19">
        <v>137564</v>
      </c>
      <c r="D70" s="20">
        <v>4.87E-2</v>
      </c>
      <c r="H70" s="13"/>
      <c r="I70" s="13">
        <f t="shared" si="1"/>
        <v>57.5</v>
      </c>
      <c r="J70" s="17">
        <f t="shared" si="2"/>
        <v>8934.2249929725367</v>
      </c>
      <c r="K70" s="17">
        <f t="shared" si="0"/>
        <v>513717.93709592085</v>
      </c>
      <c r="L70" s="17"/>
      <c r="M70" s="21">
        <f t="shared" si="3"/>
        <v>4.3184844973067696E-2</v>
      </c>
      <c r="N70" s="22">
        <f t="shared" si="4"/>
        <v>12098.508086614878</v>
      </c>
      <c r="O70" s="17"/>
      <c r="S70" s="14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2:32" x14ac:dyDescent="0.25">
      <c r="B71" s="18">
        <v>59</v>
      </c>
      <c r="C71" s="19">
        <v>110602</v>
      </c>
      <c r="D71" s="20">
        <v>4.8800000000000003E-2</v>
      </c>
      <c r="H71" s="13"/>
      <c r="I71" s="13">
        <f t="shared" si="1"/>
        <v>58.5</v>
      </c>
      <c r="J71" s="17">
        <f t="shared" si="2"/>
        <v>6811.4767322503203</v>
      </c>
      <c r="K71" s="17">
        <f t="shared" si="0"/>
        <v>398471.38883664372</v>
      </c>
      <c r="L71" s="17"/>
      <c r="M71" s="21">
        <f t="shared" si="3"/>
        <v>4.3184844973067696E-2</v>
      </c>
      <c r="N71" s="22">
        <f t="shared" si="4"/>
        <v>9324.5683086182271</v>
      </c>
      <c r="O71" s="17"/>
      <c r="S71" s="14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2:32" x14ac:dyDescent="0.25">
      <c r="B72" s="18">
        <v>60</v>
      </c>
      <c r="C72" s="19">
        <v>100547</v>
      </c>
      <c r="D72" s="20">
        <v>4.8899999999999999E-2</v>
      </c>
      <c r="H72" s="13"/>
      <c r="I72" s="13">
        <f t="shared" si="1"/>
        <v>59.5</v>
      </c>
      <c r="J72" s="17">
        <f t="shared" si="2"/>
        <v>5870.7155079579115</v>
      </c>
      <c r="K72" s="17">
        <f t="shared" si="0"/>
        <v>349307.57272349572</v>
      </c>
      <c r="L72" s="17"/>
      <c r="M72" s="21">
        <f t="shared" si="3"/>
        <v>4.3184844973067696E-2</v>
      </c>
      <c r="N72" s="22">
        <f t="shared" si="4"/>
        <v>8125.9398355720068</v>
      </c>
      <c r="O72" s="17"/>
      <c r="S72" s="14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2:32" x14ac:dyDescent="0.25">
      <c r="B73" s="18">
        <v>61</v>
      </c>
      <c r="C73" s="19">
        <v>90492</v>
      </c>
      <c r="D73" s="20">
        <v>4.9000000000000002E-2</v>
      </c>
      <c r="H73" s="13"/>
      <c r="I73" s="13">
        <f t="shared" si="1"/>
        <v>60.5</v>
      </c>
      <c r="J73" s="17">
        <f t="shared" si="2"/>
        <v>5008.3324703908893</v>
      </c>
      <c r="K73" s="17">
        <f t="shared" si="0"/>
        <v>303004.11445864878</v>
      </c>
      <c r="L73" s="17"/>
      <c r="M73" s="21">
        <f t="shared" si="3"/>
        <v>4.3184844973067696E-2</v>
      </c>
      <c r="N73" s="22">
        <f t="shared" si="4"/>
        <v>7010.5711773500179</v>
      </c>
      <c r="O73" s="17"/>
      <c r="S73" s="14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2:32" x14ac:dyDescent="0.25">
      <c r="B74" s="18">
        <v>62</v>
      </c>
      <c r="C74" s="19">
        <v>70383</v>
      </c>
      <c r="D74" s="20">
        <v>4.9099999999999998E-2</v>
      </c>
      <c r="H74" s="13"/>
      <c r="I74" s="13">
        <f t="shared" si="1"/>
        <v>61.5</v>
      </c>
      <c r="J74" s="17">
        <f t="shared" si="2"/>
        <v>3691.7239747607432</v>
      </c>
      <c r="K74" s="17">
        <f t="shared" si="0"/>
        <v>227041.02444778572</v>
      </c>
      <c r="L74" s="17"/>
      <c r="M74" s="21">
        <f t="shared" si="3"/>
        <v>4.3184844973067696E-2</v>
      </c>
      <c r="N74" s="22">
        <f t="shared" si="4"/>
        <v>5226.9665548302237</v>
      </c>
      <c r="O74" s="17"/>
      <c r="S74" s="14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2:32" x14ac:dyDescent="0.25">
      <c r="B75" s="18">
        <v>63</v>
      </c>
      <c r="C75" s="19">
        <v>50274</v>
      </c>
      <c r="D75" s="20">
        <v>4.9200000000000001E-2</v>
      </c>
      <c r="H75" s="13"/>
      <c r="I75" s="13">
        <f t="shared" si="1"/>
        <v>62.5</v>
      </c>
      <c r="J75" s="17">
        <f t="shared" si="2"/>
        <v>2498.6235036468665</v>
      </c>
      <c r="K75" s="17">
        <f t="shared" si="0"/>
        <v>156163.96897792915</v>
      </c>
      <c r="L75" s="17"/>
      <c r="M75" s="21">
        <f t="shared" si="3"/>
        <v>4.3184844973067696E-2</v>
      </c>
      <c r="N75" s="22">
        <f t="shared" si="4"/>
        <v>3579.0199453615883</v>
      </c>
      <c r="O75" s="17"/>
      <c r="S75" s="14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2:32" x14ac:dyDescent="0.25">
      <c r="B76" s="18">
        <v>64</v>
      </c>
      <c r="C76" s="19">
        <v>25137</v>
      </c>
      <c r="D76" s="20">
        <v>4.9299999999999997E-2</v>
      </c>
      <c r="H76" s="13"/>
      <c r="I76" s="13">
        <f t="shared" si="1"/>
        <v>63.5</v>
      </c>
      <c r="J76" s="17">
        <f t="shared" si="2"/>
        <v>1183.5434829291794</v>
      </c>
      <c r="K76" s="17">
        <f t="shared" si="0"/>
        <v>75155.011166002892</v>
      </c>
      <c r="L76" s="17"/>
      <c r="M76" s="21">
        <f t="shared" si="3"/>
        <v>4.3184844973067696E-2</v>
      </c>
      <c r="N76" s="22">
        <f t="shared" si="4"/>
        <v>1715.4294191524561</v>
      </c>
      <c r="O76" s="17"/>
      <c r="S76" s="14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2:32" x14ac:dyDescent="0.25">
      <c r="B77" s="18">
        <v>65</v>
      </c>
      <c r="C77" s="19">
        <v>15082</v>
      </c>
      <c r="D77" s="20">
        <v>4.9399999999999999E-2</v>
      </c>
      <c r="H77" s="13"/>
      <c r="I77" s="13">
        <f t="shared" si="1"/>
        <v>64.5</v>
      </c>
      <c r="J77" s="17">
        <f t="shared" si="2"/>
        <v>672.60574941666096</v>
      </c>
      <c r="K77" s="17">
        <f t="shared" ref="K77:K82" si="5">J77*I77</f>
        <v>43383.070837374631</v>
      </c>
      <c r="L77" s="17"/>
      <c r="M77" s="21">
        <f t="shared" si="3"/>
        <v>4.3184844973067696E-2</v>
      </c>
      <c r="N77" s="22">
        <f t="shared" si="4"/>
        <v>986.63626854859478</v>
      </c>
      <c r="O77" s="17"/>
      <c r="S77" s="14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2:32" x14ac:dyDescent="0.25">
      <c r="B78" s="18">
        <v>66</v>
      </c>
      <c r="C78" s="19">
        <v>10055</v>
      </c>
      <c r="D78" s="20">
        <v>4.9500000000000002E-2</v>
      </c>
      <c r="H78" s="13"/>
      <c r="I78" s="13">
        <f t="shared" ref="I78:I82" si="6">B78-0.5</f>
        <v>65.5</v>
      </c>
      <c r="J78" s="17">
        <f t="shared" ref="J78:J82" si="7">C78/((1+D78)^I78)</f>
        <v>424.65091458483369</v>
      </c>
      <c r="K78" s="17">
        <f t="shared" si="5"/>
        <v>27814.634905306608</v>
      </c>
      <c r="L78" s="17"/>
      <c r="M78" s="21">
        <f t="shared" ref="M78:M82" si="8">M77</f>
        <v>4.3184844973067696E-2</v>
      </c>
      <c r="N78" s="22">
        <f t="shared" ref="N78:N82" si="9">C78/((1+M78)^I78)</f>
        <v>630.54915107279021</v>
      </c>
      <c r="O78" s="17"/>
      <c r="S78" s="14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2:32" x14ac:dyDescent="0.25">
      <c r="B79" s="18">
        <v>67</v>
      </c>
      <c r="C79" s="19">
        <v>5027</v>
      </c>
      <c r="D79" s="20">
        <v>4.9599999999999998E-2</v>
      </c>
      <c r="H79" s="13"/>
      <c r="I79" s="13">
        <f t="shared" si="6"/>
        <v>66.5</v>
      </c>
      <c r="J79" s="17">
        <f t="shared" si="7"/>
        <v>201.01326610054207</v>
      </c>
      <c r="K79" s="17">
        <f t="shared" si="5"/>
        <v>13367.382195686048</v>
      </c>
      <c r="L79" s="17"/>
      <c r="M79" s="21">
        <f t="shared" si="8"/>
        <v>4.3184844973067696E-2</v>
      </c>
      <c r="N79" s="22">
        <f t="shared" si="9"/>
        <v>302.19306007988246</v>
      </c>
      <c r="O79" s="17"/>
      <c r="S79" s="14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2:32" x14ac:dyDescent="0.25">
      <c r="B80" s="18">
        <v>68</v>
      </c>
      <c r="C80" s="19">
        <v>2011</v>
      </c>
      <c r="D80" s="20">
        <v>4.9700000000000001E-2</v>
      </c>
      <c r="H80" s="13"/>
      <c r="I80" s="13">
        <f t="shared" si="6"/>
        <v>67.5</v>
      </c>
      <c r="J80" s="17">
        <f t="shared" si="7"/>
        <v>76.122187402098945</v>
      </c>
      <c r="K80" s="17">
        <f t="shared" si="5"/>
        <v>5138.2476496416784</v>
      </c>
      <c r="L80" s="17"/>
      <c r="M80" s="21">
        <f t="shared" si="8"/>
        <v>4.3184844973067696E-2</v>
      </c>
      <c r="N80" s="22">
        <f t="shared" si="9"/>
        <v>115.88478054851447</v>
      </c>
      <c r="O80" s="17"/>
      <c r="S80" s="14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2:32" x14ac:dyDescent="0.25">
      <c r="B81" s="18">
        <v>69</v>
      </c>
      <c r="C81" s="19">
        <v>1005</v>
      </c>
      <c r="D81" s="20">
        <v>4.9799999999999997E-2</v>
      </c>
      <c r="H81" s="13"/>
      <c r="I81" s="13">
        <f t="shared" si="6"/>
        <v>68.5</v>
      </c>
      <c r="J81" s="17">
        <f t="shared" si="7"/>
        <v>36.005274323934685</v>
      </c>
      <c r="K81" s="17">
        <f t="shared" si="5"/>
        <v>2466.3612911895261</v>
      </c>
      <c r="L81" s="17"/>
      <c r="M81" s="21">
        <f t="shared" si="8"/>
        <v>4.3184844973067696E-2</v>
      </c>
      <c r="N81" s="22">
        <f t="shared" si="9"/>
        <v>55.516122409354608</v>
      </c>
      <c r="O81" s="17"/>
      <c r="S81" s="14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2:32" x14ac:dyDescent="0.25">
      <c r="B82" s="28">
        <v>70</v>
      </c>
      <c r="C82" s="29">
        <v>0</v>
      </c>
      <c r="D82" s="30">
        <v>4.99E-2</v>
      </c>
      <c r="H82" s="13"/>
      <c r="I82" s="13">
        <f t="shared" si="6"/>
        <v>69.5</v>
      </c>
      <c r="J82" s="17">
        <f t="shared" si="7"/>
        <v>0</v>
      </c>
      <c r="K82" s="17">
        <f t="shared" si="5"/>
        <v>0</v>
      </c>
      <c r="L82" s="17"/>
      <c r="M82" s="21">
        <f t="shared" si="8"/>
        <v>4.3184844973067696E-2</v>
      </c>
      <c r="N82" s="22">
        <f t="shared" si="9"/>
        <v>0</v>
      </c>
      <c r="O82" s="17"/>
      <c r="S82" s="14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2:32" x14ac:dyDescent="0.25">
      <c r="H83" s="13"/>
      <c r="S83" s="14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2:32" x14ac:dyDescent="0.25">
      <c r="H84" s="13"/>
      <c r="S84" s="14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2:32" x14ac:dyDescent="0.25"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2:32" x14ac:dyDescent="0.25"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2:32" x14ac:dyDescent="0.25"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2:32" x14ac:dyDescent="0.25"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2:32" x14ac:dyDescent="0.25"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65b3ef4f2db57c8fd06e10d67e29a91c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368f79d5404671231dfb7196e18a5373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489764-07DD-49E1-97FB-9B8596829F24}"/>
</file>

<file path=customXml/itemProps2.xml><?xml version="1.0" encoding="utf-8"?>
<ds:datastoreItem xmlns:ds="http://schemas.openxmlformats.org/officeDocument/2006/customXml" ds:itemID="{47594745-DA65-4EF3-9DE9-46FD85D55656}"/>
</file>

<file path=customXml/itemProps3.xml><?xml version="1.0" encoding="utf-8"?>
<ds:datastoreItem xmlns:ds="http://schemas.openxmlformats.org/officeDocument/2006/customXml" ds:itemID="{CCD28C35-5D96-404E-87DA-DEF670FF4B86}"/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2026-04-17T19:43:24Z</dcterms:created>
  <dcterms:modified xsi:type="dcterms:W3CDTF">2026-04-30T19:23:39Z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2026-04-18T00:51:34Z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7e4ba1c4-c5ef-4807-b767-80f978a4bc8b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  <property fmtid="{D5CDD505-2E9C-101B-9397-08002B2CF9AE}" pid="10" name="ContentTypeId">
    <vt:lpwstr>0x010100A13D16CE4023BB4BB4110DFC2802C897</vt:lpwstr>
  </property>
</Properties>
</file>