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RET 201/"/>
    </mc:Choice>
  </mc:AlternateContent>
  <xr:revisionPtr revIDLastSave="3" documentId="8_{19FCD0D4-A4D8-4A83-864A-6C8F46112DA3}" xr6:coauthVersionLast="47" xr6:coauthVersionMax="47" xr10:uidLastSave="{74B09775-ECA9-47E7-95A1-2FC147BA7401}"/>
  <bookViews>
    <workbookView xWindow="-96" yWindow="0" windowWidth="11712" windowHeight="12336" firstSheet="1" activeTab="2" xr2:uid="{A16B0B8F-7498-44AF-BDF9-9E501E4EBC33}"/>
  </bookViews>
  <sheets>
    <sheet name="Question 2C Model Solution" sheetId="6" r:id="rId1"/>
    <sheet name="Question 3" sheetId="7" r:id="rId2"/>
    <sheet name="Question 6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8" l="1"/>
  <c r="J30" i="8"/>
  <c r="K30" i="8"/>
  <c r="L30" i="8"/>
  <c r="S30" i="8"/>
  <c r="U30" i="8" s="1"/>
  <c r="T30" i="8"/>
  <c r="I31" i="8"/>
  <c r="J31" i="8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K31" i="8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L31" i="8"/>
  <c r="T31" i="8" s="1"/>
  <c r="V31" i="8"/>
  <c r="V32" i="8" s="1"/>
  <c r="V33" i="8" s="1"/>
  <c r="V34" i="8" s="1"/>
  <c r="V35" i="8" s="1"/>
  <c r="V36" i="8" s="1"/>
  <c r="V37" i="8" s="1"/>
  <c r="V38" i="8" s="1"/>
  <c r="V39" i="8" s="1"/>
  <c r="V40" i="8" s="1"/>
  <c r="V41" i="8" s="1"/>
  <c r="V42" i="8" s="1"/>
  <c r="V43" i="8" s="1"/>
  <c r="V44" i="8" s="1"/>
  <c r="V45" i="8" s="1"/>
  <c r="V46" i="8" s="1"/>
  <c r="V47" i="8" s="1"/>
  <c r="V48" i="8" s="1"/>
  <c r="V49" i="8" s="1"/>
  <c r="V50" i="8" s="1"/>
  <c r="V51" i="8" s="1"/>
  <c r="V52" i="8" s="1"/>
  <c r="V53" i="8" s="1"/>
  <c r="V54" i="8" s="1"/>
  <c r="V55" i="8" s="1"/>
  <c r="V56" i="8" s="1"/>
  <c r="V57" i="8" s="1"/>
  <c r="V58" i="8" s="1"/>
  <c r="V59" i="8" s="1"/>
  <c r="V60" i="8" s="1"/>
  <c r="V61" i="8" s="1"/>
  <c r="V62" i="8" s="1"/>
  <c r="Q63" i="8"/>
  <c r="J78" i="8"/>
  <c r="L78" i="8"/>
  <c r="J81" i="8"/>
  <c r="J82" i="8"/>
  <c r="W30" i="8" l="1"/>
  <c r="L32" i="8"/>
  <c r="I32" i="8"/>
  <c r="S31" i="8"/>
  <c r="W31" i="8" s="1"/>
  <c r="I6" i="7"/>
  <c r="I12" i="7"/>
  <c r="I13" i="7"/>
  <c r="I14" i="7"/>
  <c r="I30" i="7" s="1"/>
  <c r="I32" i="7" s="1"/>
  <c r="I17" i="7"/>
  <c r="I21" i="7" s="1"/>
  <c r="I18" i="7"/>
  <c r="I4" i="7" s="1"/>
  <c r="I19" i="7"/>
  <c r="I5" i="7" s="1"/>
  <c r="I20" i="7"/>
  <c r="I23" i="7"/>
  <c r="I22" i="7" s="1"/>
  <c r="I51" i="7" s="1"/>
  <c r="I89" i="7" s="1"/>
  <c r="I24" i="7"/>
  <c r="I25" i="7"/>
  <c r="I28" i="7"/>
  <c r="I29" i="7"/>
  <c r="I31" i="7"/>
  <c r="I35" i="7"/>
  <c r="I36" i="7"/>
  <c r="I34" i="7" s="1"/>
  <c r="I39" i="7"/>
  <c r="I40" i="7"/>
  <c r="I41" i="7" s="1"/>
  <c r="I42" i="7" s="1"/>
  <c r="I45" i="7"/>
  <c r="I46" i="7"/>
  <c r="I8" i="7" s="1"/>
  <c r="I49" i="7"/>
  <c r="I54" i="7"/>
  <c r="I91" i="7" s="1"/>
  <c r="I60" i="7"/>
  <c r="I63" i="7" s="1"/>
  <c r="I61" i="7"/>
  <c r="I88" i="7" s="1"/>
  <c r="I67" i="7"/>
  <c r="I71" i="7"/>
  <c r="I72" i="7"/>
  <c r="I73" i="7"/>
  <c r="I76" i="7"/>
  <c r="I86" i="7"/>
  <c r="T32" i="8" l="1"/>
  <c r="L33" i="8"/>
  <c r="I33" i="8"/>
  <c r="S32" i="8"/>
  <c r="W32" i="8" s="1"/>
  <c r="U31" i="8"/>
  <c r="I7" i="7"/>
  <c r="I50" i="7"/>
  <c r="I33" i="7"/>
  <c r="I52" i="7" s="1"/>
  <c r="I90" i="7" s="1"/>
  <c r="I66" i="7"/>
  <c r="I68" i="7" s="1"/>
  <c r="I77" i="7"/>
  <c r="I78" i="7" s="1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59" i="6"/>
  <c r="S33" i="8" l="1"/>
  <c r="W33" i="8" s="1"/>
  <c r="I34" i="8"/>
  <c r="L34" i="8"/>
  <c r="T33" i="8"/>
  <c r="U32" i="8"/>
  <c r="I53" i="7"/>
  <c r="I55" i="7" s="1"/>
  <c r="I87" i="7"/>
  <c r="N88" i="6"/>
  <c r="U33" i="8" l="1"/>
  <c r="L35" i="8"/>
  <c r="T34" i="8"/>
  <c r="I35" i="8"/>
  <c r="S34" i="8"/>
  <c r="W34" i="8" s="1"/>
  <c r="I81" i="7"/>
  <c r="I83" i="7" s="1"/>
  <c r="H24" i="6"/>
  <c r="H59" i="6" s="1"/>
  <c r="L59" i="6" s="1"/>
  <c r="I24" i="6"/>
  <c r="J24" i="6"/>
  <c r="J59" i="6" s="1"/>
  <c r="I25" i="6"/>
  <c r="I60" i="6" s="1"/>
  <c r="J25" i="6"/>
  <c r="I26" i="6"/>
  <c r="J26" i="6"/>
  <c r="J61" i="6" s="1"/>
  <c r="I27" i="6"/>
  <c r="I62" i="6" s="1"/>
  <c r="J27" i="6"/>
  <c r="J62" i="6" s="1"/>
  <c r="I28" i="6"/>
  <c r="I63" i="6" s="1"/>
  <c r="J28" i="6"/>
  <c r="J63" i="6" s="1"/>
  <c r="B32" i="6"/>
  <c r="B33" i="6" s="1"/>
  <c r="I29" i="6"/>
  <c r="I64" i="6" s="1"/>
  <c r="J29" i="6"/>
  <c r="J64" i="6" s="1"/>
  <c r="I30" i="6"/>
  <c r="I65" i="6" s="1"/>
  <c r="J30" i="6"/>
  <c r="J65" i="6" s="1"/>
  <c r="I31" i="6"/>
  <c r="J31" i="6"/>
  <c r="I32" i="6"/>
  <c r="I67" i="6" s="1"/>
  <c r="J32" i="6"/>
  <c r="J67" i="6" s="1"/>
  <c r="I33" i="6"/>
  <c r="I68" i="6" s="1"/>
  <c r="J33" i="6"/>
  <c r="J68" i="6" s="1"/>
  <c r="I34" i="6"/>
  <c r="I69" i="6" s="1"/>
  <c r="J34" i="6"/>
  <c r="J69" i="6" s="1"/>
  <c r="I35" i="6"/>
  <c r="I70" i="6" s="1"/>
  <c r="J35" i="6"/>
  <c r="J70" i="6" s="1"/>
  <c r="I36" i="6"/>
  <c r="I71" i="6" s="1"/>
  <c r="J36" i="6"/>
  <c r="J71" i="6" s="1"/>
  <c r="I37" i="6"/>
  <c r="I72" i="6" s="1"/>
  <c r="J37" i="6"/>
  <c r="J72" i="6" s="1"/>
  <c r="I38" i="6"/>
  <c r="I73" i="6" s="1"/>
  <c r="J38" i="6"/>
  <c r="J73" i="6" s="1"/>
  <c r="I39" i="6"/>
  <c r="I74" i="6" s="1"/>
  <c r="J39" i="6"/>
  <c r="J74" i="6" s="1"/>
  <c r="I40" i="6"/>
  <c r="I75" i="6" s="1"/>
  <c r="J40" i="6"/>
  <c r="J75" i="6" s="1"/>
  <c r="I41" i="6"/>
  <c r="I76" i="6" s="1"/>
  <c r="J41" i="6"/>
  <c r="J76" i="6" s="1"/>
  <c r="I42" i="6"/>
  <c r="I77" i="6" s="1"/>
  <c r="J42" i="6"/>
  <c r="J77" i="6" s="1"/>
  <c r="I43" i="6"/>
  <c r="I78" i="6" s="1"/>
  <c r="J43" i="6"/>
  <c r="J78" i="6" s="1"/>
  <c r="K44" i="6"/>
  <c r="I59" i="6"/>
  <c r="J60" i="6"/>
  <c r="K60" i="6"/>
  <c r="K61" i="6" s="1"/>
  <c r="I66" i="6"/>
  <c r="J66" i="6"/>
  <c r="L79" i="6"/>
  <c r="N83" i="6"/>
  <c r="T35" i="8" l="1"/>
  <c r="L36" i="8"/>
  <c r="U34" i="8"/>
  <c r="S35" i="8"/>
  <c r="W35" i="8" s="1"/>
  <c r="I36" i="8"/>
  <c r="I9" i="7"/>
  <c r="I10" i="7" s="1"/>
  <c r="I56" i="7"/>
  <c r="M59" i="6"/>
  <c r="H25" i="6"/>
  <c r="K24" i="6"/>
  <c r="L24" i="6" s="1"/>
  <c r="B34" i="6"/>
  <c r="B35" i="6" s="1"/>
  <c r="H26" i="6"/>
  <c r="H61" i="6" s="1"/>
  <c r="L61" i="6" s="1"/>
  <c r="M61" i="6" s="1"/>
  <c r="K62" i="6"/>
  <c r="I61" i="6"/>
  <c r="S36" i="8" l="1"/>
  <c r="W36" i="8" s="1"/>
  <c r="I37" i="8"/>
  <c r="T36" i="8"/>
  <c r="U36" i="8" s="1"/>
  <c r="L37" i="8"/>
  <c r="U35" i="8"/>
  <c r="I92" i="7"/>
  <c r="I93" i="7" s="1"/>
  <c r="I57" i="7"/>
  <c r="I95" i="7" s="1"/>
  <c r="M24" i="6"/>
  <c r="H60" i="6"/>
  <c r="L60" i="6" s="1"/>
  <c r="M60" i="6" s="1"/>
  <c r="K25" i="6"/>
  <c r="L25" i="6" s="1"/>
  <c r="H27" i="6"/>
  <c r="K27" i="6" s="1"/>
  <c r="L27" i="6" s="1"/>
  <c r="K26" i="6"/>
  <c r="L26" i="6" s="1"/>
  <c r="B36" i="6"/>
  <c r="H28" i="6"/>
  <c r="K63" i="6"/>
  <c r="L38" i="8" l="1"/>
  <c r="T37" i="8"/>
  <c r="S37" i="8"/>
  <c r="W37" i="8" s="1"/>
  <c r="I38" i="8"/>
  <c r="P32" i="8"/>
  <c r="P30" i="8"/>
  <c r="H62" i="6"/>
  <c r="L62" i="6" s="1"/>
  <c r="M62" i="6" s="1"/>
  <c r="M25" i="6"/>
  <c r="M26" i="6"/>
  <c r="M27" i="6"/>
  <c r="K64" i="6"/>
  <c r="H63" i="6"/>
  <c r="L63" i="6" s="1"/>
  <c r="M63" i="6" s="1"/>
  <c r="K28" i="6"/>
  <c r="L28" i="6" s="1"/>
  <c r="H29" i="6"/>
  <c r="B37" i="6"/>
  <c r="I39" i="8" l="1"/>
  <c r="P38" i="8"/>
  <c r="S38" i="8"/>
  <c r="W38" i="8" s="1"/>
  <c r="P36" i="8"/>
  <c r="P35" i="8"/>
  <c r="P37" i="8"/>
  <c r="P34" i="8"/>
  <c r="U37" i="8"/>
  <c r="L39" i="8"/>
  <c r="T38" i="8"/>
  <c r="P31" i="8"/>
  <c r="P33" i="8"/>
  <c r="B38" i="6"/>
  <c r="H30" i="6"/>
  <c r="K29" i="6"/>
  <c r="L29" i="6" s="1"/>
  <c r="H64" i="6"/>
  <c r="L64" i="6" s="1"/>
  <c r="M64" i="6" s="1"/>
  <c r="K65" i="6"/>
  <c r="M28" i="6"/>
  <c r="U38" i="8" l="1"/>
  <c r="L40" i="8"/>
  <c r="T39" i="8"/>
  <c r="U39" i="8" s="1"/>
  <c r="P39" i="8"/>
  <c r="S39" i="8"/>
  <c r="W39" i="8" s="1"/>
  <c r="I40" i="8"/>
  <c r="H31" i="6"/>
  <c r="B39" i="6"/>
  <c r="K66" i="6"/>
  <c r="M29" i="6"/>
  <c r="H65" i="6"/>
  <c r="L65" i="6" s="1"/>
  <c r="M65" i="6" s="1"/>
  <c r="K30" i="6"/>
  <c r="L30" i="6" s="1"/>
  <c r="T40" i="8" l="1"/>
  <c r="L41" i="8"/>
  <c r="S40" i="8"/>
  <c r="W40" i="8" s="1"/>
  <c r="I41" i="8"/>
  <c r="P40" i="8"/>
  <c r="M30" i="6"/>
  <c r="K67" i="6"/>
  <c r="H32" i="6"/>
  <c r="B40" i="6"/>
  <c r="K31" i="6"/>
  <c r="L31" i="6" s="1"/>
  <c r="H66" i="6"/>
  <c r="L66" i="6" s="1"/>
  <c r="M66" i="6" s="1"/>
  <c r="P41" i="8" l="1"/>
  <c r="T41" i="8"/>
  <c r="L42" i="8"/>
  <c r="S41" i="8"/>
  <c r="W41" i="8" s="1"/>
  <c r="I42" i="8"/>
  <c r="U40" i="8"/>
  <c r="M31" i="6"/>
  <c r="H33" i="6"/>
  <c r="B41" i="6"/>
  <c r="H67" i="6"/>
  <c r="K32" i="6"/>
  <c r="L32" i="6" s="1"/>
  <c r="L67" i="6"/>
  <c r="M67" i="6" s="1"/>
  <c r="K68" i="6"/>
  <c r="U41" i="8" l="1"/>
  <c r="I43" i="8"/>
  <c r="S42" i="8"/>
  <c r="W42" i="8" s="1"/>
  <c r="L43" i="8"/>
  <c r="T42" i="8"/>
  <c r="U42" i="8" s="1"/>
  <c r="P42" i="8"/>
  <c r="M32" i="6"/>
  <c r="B42" i="6"/>
  <c r="H34" i="6"/>
  <c r="H68" i="6"/>
  <c r="K33" i="6"/>
  <c r="L33" i="6" s="1"/>
  <c r="K69" i="6"/>
  <c r="L68" i="6"/>
  <c r="M68" i="6" s="1"/>
  <c r="L44" i="8" l="1"/>
  <c r="T43" i="8"/>
  <c r="I44" i="8"/>
  <c r="S43" i="8"/>
  <c r="W43" i="8" s="1"/>
  <c r="P44" i="8"/>
  <c r="P43" i="8"/>
  <c r="K70" i="6"/>
  <c r="H69" i="6"/>
  <c r="L69" i="6" s="1"/>
  <c r="M69" i="6" s="1"/>
  <c r="K34" i="6"/>
  <c r="L34" i="6" s="1"/>
  <c r="M33" i="6"/>
  <c r="H35" i="6"/>
  <c r="B43" i="6"/>
  <c r="T44" i="8" l="1"/>
  <c r="L45" i="8"/>
  <c r="I45" i="8"/>
  <c r="S44" i="8"/>
  <c r="W44" i="8" s="1"/>
  <c r="U43" i="8"/>
  <c r="K35" i="6"/>
  <c r="L35" i="6" s="1"/>
  <c r="H70" i="6"/>
  <c r="L70" i="6" s="1"/>
  <c r="M70" i="6" s="1"/>
  <c r="B44" i="6"/>
  <c r="H36" i="6"/>
  <c r="M34" i="6"/>
  <c r="K71" i="6"/>
  <c r="S45" i="8" l="1"/>
  <c r="W45" i="8" s="1"/>
  <c r="I46" i="8"/>
  <c r="U44" i="8"/>
  <c r="L46" i="8"/>
  <c r="T45" i="8"/>
  <c r="U45" i="8" s="1"/>
  <c r="P45" i="8"/>
  <c r="H37" i="6"/>
  <c r="B45" i="6"/>
  <c r="H71" i="6"/>
  <c r="K36" i="6"/>
  <c r="L36" i="6" s="1"/>
  <c r="L71" i="6"/>
  <c r="M71" i="6" s="1"/>
  <c r="K72" i="6"/>
  <c r="M35" i="6"/>
  <c r="T46" i="8" l="1"/>
  <c r="L47" i="8"/>
  <c r="P46" i="8"/>
  <c r="I47" i="8"/>
  <c r="S46" i="8"/>
  <c r="W46" i="8" s="1"/>
  <c r="K73" i="6"/>
  <c r="M36" i="6"/>
  <c r="B46" i="6"/>
  <c r="H38" i="6"/>
  <c r="K37" i="6"/>
  <c r="L37" i="6" s="1"/>
  <c r="H72" i="6"/>
  <c r="L72" i="6" s="1"/>
  <c r="M72" i="6" s="1"/>
  <c r="I48" i="8" l="1"/>
  <c r="S47" i="8"/>
  <c r="W47" i="8" s="1"/>
  <c r="L48" i="8"/>
  <c r="T47" i="8"/>
  <c r="U47" i="8" s="1"/>
  <c r="P47" i="8"/>
  <c r="U46" i="8"/>
  <c r="H39" i="6"/>
  <c r="B47" i="6"/>
  <c r="M37" i="6"/>
  <c r="H73" i="6"/>
  <c r="K38" i="6"/>
  <c r="L38" i="6" s="1"/>
  <c r="L73" i="6"/>
  <c r="M73" i="6" s="1"/>
  <c r="K74" i="6"/>
  <c r="L49" i="8" l="1"/>
  <c r="T48" i="8"/>
  <c r="P48" i="8"/>
  <c r="S48" i="8"/>
  <c r="W48" i="8" s="1"/>
  <c r="I49" i="8"/>
  <c r="K75" i="6"/>
  <c r="M38" i="6"/>
  <c r="H40" i="6"/>
  <c r="B48" i="6"/>
  <c r="H74" i="6"/>
  <c r="L74" i="6" s="1"/>
  <c r="M74" i="6" s="1"/>
  <c r="K39" i="6"/>
  <c r="L39" i="6" s="1"/>
  <c r="S49" i="8" l="1"/>
  <c r="W49" i="8" s="1"/>
  <c r="I50" i="8"/>
  <c r="U48" i="8"/>
  <c r="T49" i="8"/>
  <c r="U49" i="8" s="1"/>
  <c r="L50" i="8"/>
  <c r="P49" i="8"/>
  <c r="M39" i="6"/>
  <c r="H75" i="6"/>
  <c r="K40" i="6"/>
  <c r="L40" i="6" s="1"/>
  <c r="H41" i="6"/>
  <c r="B49" i="6"/>
  <c r="L75" i="6"/>
  <c r="M75" i="6" s="1"/>
  <c r="K76" i="6"/>
  <c r="T50" i="8" l="1"/>
  <c r="L51" i="8"/>
  <c r="P50" i="8"/>
  <c r="S50" i="8"/>
  <c r="W50" i="8" s="1"/>
  <c r="I51" i="8"/>
  <c r="M40" i="6"/>
  <c r="K77" i="6"/>
  <c r="H42" i="6"/>
  <c r="B50" i="6"/>
  <c r="H43" i="6" s="1"/>
  <c r="K41" i="6"/>
  <c r="L41" i="6" s="1"/>
  <c r="H76" i="6"/>
  <c r="L76" i="6" s="1"/>
  <c r="M76" i="6" s="1"/>
  <c r="S51" i="8" l="1"/>
  <c r="W51" i="8" s="1"/>
  <c r="I52" i="8"/>
  <c r="L52" i="8"/>
  <c r="T51" i="8"/>
  <c r="U51" i="8" s="1"/>
  <c r="P51" i="8"/>
  <c r="U50" i="8"/>
  <c r="M41" i="6"/>
  <c r="K43" i="6"/>
  <c r="L43" i="6" s="1"/>
  <c r="H78" i="6"/>
  <c r="H77" i="6"/>
  <c r="L77" i="6" s="1"/>
  <c r="M77" i="6" s="1"/>
  <c r="K42" i="6"/>
  <c r="L42" i="6" s="1"/>
  <c r="K78" i="6"/>
  <c r="L78" i="6" s="1"/>
  <c r="M78" i="6" s="1"/>
  <c r="I53" i="8" l="1"/>
  <c r="S52" i="8"/>
  <c r="W52" i="8" s="1"/>
  <c r="L53" i="8"/>
  <c r="T52" i="8"/>
  <c r="P52" i="8"/>
  <c r="M81" i="6"/>
  <c r="M42" i="6"/>
  <c r="M43" i="6"/>
  <c r="L46" i="6"/>
  <c r="U52" i="8" l="1"/>
  <c r="L54" i="8"/>
  <c r="T53" i="8"/>
  <c r="P53" i="8"/>
  <c r="S53" i="8"/>
  <c r="W53" i="8" s="1"/>
  <c r="I54" i="8"/>
  <c r="M49" i="6"/>
  <c r="I55" i="8" l="1"/>
  <c r="S54" i="8"/>
  <c r="W54" i="8" s="1"/>
  <c r="U53" i="8"/>
  <c r="T54" i="8"/>
  <c r="U54" i="8" s="1"/>
  <c r="L55" i="8"/>
  <c r="P54" i="8"/>
  <c r="T55" i="8" l="1"/>
  <c r="L56" i="8"/>
  <c r="P55" i="8"/>
  <c r="S55" i="8"/>
  <c r="W55" i="8" s="1"/>
  <c r="I56" i="8"/>
  <c r="I57" i="8" l="1"/>
  <c r="S56" i="8"/>
  <c r="W56" i="8" s="1"/>
  <c r="L57" i="8"/>
  <c r="T56" i="8"/>
  <c r="U56" i="8" s="1"/>
  <c r="P56" i="8"/>
  <c r="U55" i="8"/>
  <c r="T57" i="8" l="1"/>
  <c r="L58" i="8"/>
  <c r="P57" i="8"/>
  <c r="I58" i="8"/>
  <c r="S57" i="8"/>
  <c r="W57" i="8" s="1"/>
  <c r="S58" i="8" l="1"/>
  <c r="W58" i="8" s="1"/>
  <c r="I59" i="8"/>
  <c r="T58" i="8"/>
  <c r="U58" i="8" s="1"/>
  <c r="L59" i="8"/>
  <c r="P58" i="8"/>
  <c r="U57" i="8"/>
  <c r="S59" i="8" l="1"/>
  <c r="W59" i="8" s="1"/>
  <c r="I60" i="8"/>
  <c r="T59" i="8"/>
  <c r="U59" i="8" s="1"/>
  <c r="L60" i="8"/>
  <c r="P59" i="8"/>
  <c r="T60" i="8" l="1"/>
  <c r="L61" i="8"/>
  <c r="P60" i="8"/>
  <c r="I61" i="8"/>
  <c r="S60" i="8"/>
  <c r="W60" i="8" s="1"/>
  <c r="L62" i="8" l="1"/>
  <c r="T61" i="8"/>
  <c r="P61" i="8"/>
  <c r="I62" i="8"/>
  <c r="S61" i="8"/>
  <c r="W61" i="8" s="1"/>
  <c r="J70" i="8"/>
  <c r="J71" i="8" s="1"/>
  <c r="U60" i="8"/>
  <c r="S62" i="8" l="1"/>
  <c r="W62" i="8" s="1"/>
  <c r="W63" i="8" s="1"/>
  <c r="I63" i="8"/>
  <c r="U61" i="8"/>
  <c r="T62" i="8"/>
  <c r="U62" i="8" s="1"/>
  <c r="J76" i="8" s="1"/>
  <c r="P62" i="8"/>
  <c r="R36" i="8" l="1"/>
  <c r="R50" i="8"/>
  <c r="R45" i="8"/>
  <c r="R59" i="8"/>
  <c r="R48" i="8"/>
  <c r="R57" i="8"/>
  <c r="R47" i="8"/>
  <c r="R51" i="8"/>
  <c r="R31" i="8"/>
  <c r="R40" i="8"/>
  <c r="R54" i="8"/>
  <c r="R44" i="8"/>
  <c r="S63" i="8"/>
  <c r="R62" i="8"/>
  <c r="R52" i="8"/>
  <c r="R41" i="8"/>
  <c r="R35" i="8"/>
  <c r="R49" i="8"/>
  <c r="R63" i="8"/>
  <c r="R58" i="8"/>
  <c r="R39" i="8"/>
  <c r="R53" i="8"/>
  <c r="R43" i="8"/>
  <c r="R56" i="8"/>
  <c r="R32" i="8"/>
  <c r="R46" i="8"/>
  <c r="R55" i="8"/>
  <c r="R34" i="8"/>
  <c r="R38" i="8"/>
  <c r="R30" i="8"/>
  <c r="R61" i="8"/>
  <c r="R42" i="8"/>
  <c r="R33" i="8"/>
  <c r="R37" i="8"/>
  <c r="R60" i="8"/>
  <c r="P63" i="8"/>
  <c r="J83" i="8" l="1"/>
  <c r="J72" i="8"/>
</calcChain>
</file>

<file path=xl/sharedStrings.xml><?xml version="1.0" encoding="utf-8"?>
<sst xmlns="http://schemas.openxmlformats.org/spreadsheetml/2006/main" count="258" uniqueCount="220">
  <si>
    <t>Show all work.</t>
  </si>
  <si>
    <t>Part (b)</t>
  </si>
  <si>
    <t>Part (a)</t>
  </si>
  <si>
    <t>Year</t>
  </si>
  <si>
    <t>Spot Rate</t>
  </si>
  <si>
    <t>Part (c)</t>
  </si>
  <si>
    <t>Interest Cost</t>
  </si>
  <si>
    <t>(c)</t>
  </si>
  <si>
    <t>Determination of single equivalent discount rate</t>
  </si>
  <si>
    <t>Single Equivalent Discount rate</t>
  </si>
  <si>
    <t>Traditional Method Liability</t>
  </si>
  <si>
    <t>Traditional</t>
  </si>
  <si>
    <t>PV</t>
  </si>
  <si>
    <t>Discounting</t>
  </si>
  <si>
    <t>Single Equivalent Discount Rate</t>
  </si>
  <si>
    <t>Cashflows</t>
  </si>
  <si>
    <t>Spot Rates</t>
  </si>
  <si>
    <t>Traditional Method</t>
  </si>
  <si>
    <t>Spot Rate Interest Cost</t>
  </si>
  <si>
    <t>Spot Rate Liability</t>
  </si>
  <si>
    <t>Benefit Payment Cashflows</t>
  </si>
  <si>
    <t>and yield curve provided below:</t>
  </si>
  <si>
    <t xml:space="preserve">Calculate the interest cost under the Traditional and Spot Rate approaches using the benefit payment cashflows </t>
  </si>
  <si>
    <t>Spot Rate Method</t>
  </si>
  <si>
    <t>(iv) Large unrecognized losses</t>
  </si>
  <si>
    <t>(iii) Plan uses hypothetical bond matching in the measurement of the plan liability</t>
  </si>
  <si>
    <t>(ii) Closed plan</t>
  </si>
  <si>
    <t>(i) Plan pays out large lump sums each year</t>
  </si>
  <si>
    <t>of the service cost and interest cost, assuming an upward sloping yield curve, for each of the following scenarios:</t>
  </si>
  <si>
    <t xml:space="preserve">Justify the use of the Traditional Approach rather than the Spot Rate Approach for the calculation </t>
  </si>
  <si>
    <t>the purposes of liability measurement and pension expense.</t>
  </si>
  <si>
    <r>
      <rPr>
        <i/>
        <sz val="12"/>
        <color theme="1"/>
        <rFont val="Times New Roman"/>
        <family val="1"/>
      </rPr>
      <t xml:space="preserve">(3 points) </t>
    </r>
    <r>
      <rPr>
        <sz val="12"/>
        <color theme="1"/>
        <rFont val="Times New Roman"/>
        <family val="1"/>
      </rPr>
      <t xml:space="preserve">Calculate the interest cost under the Traditional and Spot Rate approaches using the benefit payment cashflows </t>
    </r>
  </si>
  <si>
    <t xml:space="preserve">Explain why a plan sponsor might prefer to use the Spot Rate Approach rather than the Traditional Approach for </t>
  </si>
  <si>
    <t>Provide answer here for part (c).  Show and label all work.</t>
  </si>
  <si>
    <t>Comprehension &amp; Knowledge Utilization</t>
  </si>
  <si>
    <t xml:space="preserve">Cognitive Level: </t>
  </si>
  <si>
    <t>under FASB ASC Topic 715 [a.]</t>
  </si>
  <si>
    <t xml:space="preserve">RET201-108-25: Alternative Approaches to Calculating Service and Interest Cost </t>
  </si>
  <si>
    <t xml:space="preserve">Source: </t>
  </si>
  <si>
    <t>Alternative Service Cost and Interest Cost calculation methods</t>
  </si>
  <si>
    <t xml:space="preserve">Overall Direction: </t>
  </si>
  <si>
    <t>3 - Accounting Standards</t>
  </si>
  <si>
    <t xml:space="preserve">Learning Objective: </t>
  </si>
  <si>
    <t>Katlyn LaCroix</t>
  </si>
  <si>
    <t xml:space="preserve">Author: </t>
  </si>
  <si>
    <t>RET 201 Question 2</t>
  </si>
  <si>
    <t xml:space="preserve">Question Code: </t>
  </si>
  <si>
    <t>Exam RET 201: March 2026</t>
  </si>
  <si>
    <t>Candidates were not penalized for assuming mid-year or end-of-year cash flow timing.</t>
  </si>
  <si>
    <t>Goal seek used to determine the single equivalent discount rate that produces the same present value in M81 as L46</t>
  </si>
  <si>
    <t>Check AOCI at Dec. 31, 2026</t>
  </si>
  <si>
    <t xml:space="preserve">AOCI at Dec. 31, 2026 </t>
  </si>
  <si>
    <t>recognized due to settlement</t>
  </si>
  <si>
    <t>Gain/(Loss) due to settlement</t>
  </si>
  <si>
    <t>Gain/(Loss) on MVA</t>
  </si>
  <si>
    <t>Gain/(Loss) on PBO</t>
  </si>
  <si>
    <t>Amortization of prior service cost/(credit)</t>
  </si>
  <si>
    <t>Amortization of unrecognized losses/(gains)</t>
  </si>
  <si>
    <t xml:space="preserve">AOCI at Jan. 1, 2026 </t>
  </si>
  <si>
    <t>AOCI as of December 31, 2026</t>
  </si>
  <si>
    <t>(gain) loss recognized due to settlement</t>
  </si>
  <si>
    <t>Net (gain)/loss remaining in AOCI before settlement</t>
  </si>
  <si>
    <t>Amounts immediately recognized in pension cost due to settlement</t>
  </si>
  <si>
    <t>% reduction in PBO</t>
  </si>
  <si>
    <t>PBO before settlement</t>
  </si>
  <si>
    <t>Cost of settlement</t>
  </si>
  <si>
    <t>% of PBO settled</t>
  </si>
  <si>
    <t>(Gain) / Loss due to Settlement</t>
  </si>
  <si>
    <t>Cost of Settlement</t>
  </si>
  <si>
    <t>Decrease in PBO</t>
  </si>
  <si>
    <t>Lump sums &gt; SC + IC, therefore settlement under ASC 715</t>
  </si>
  <si>
    <t>Lump Sums</t>
  </si>
  <si>
    <t>SC + IC</t>
  </si>
  <si>
    <t>Check for settlement</t>
  </si>
  <si>
    <t>at Dec. 31, 2026</t>
  </si>
  <si>
    <t>New PSC</t>
  </si>
  <si>
    <t>in-year amortization</t>
  </si>
  <si>
    <t>at Jan. 1, 2026</t>
  </si>
  <si>
    <t>Reconciliation of Unrecognized Prior Service Cost (Credit)</t>
  </si>
  <si>
    <t>at Dec. 31, 2026 - after settlement</t>
  </si>
  <si>
    <t>(gain) loss remaining in AOCI before settlement</t>
  </si>
  <si>
    <t>(gain) loss due to settlement</t>
  </si>
  <si>
    <t>at Dec. 31, 2026 - before settlement</t>
  </si>
  <si>
    <t>(gain)/loss on MVA</t>
  </si>
  <si>
    <t>(gain)/loss on PBO</t>
  </si>
  <si>
    <t xml:space="preserve">Reconciliation of Unrecognized (Gains)/Losses </t>
  </si>
  <si>
    <t>Amortization amount</t>
  </si>
  <si>
    <t>Unrecognized (Credits)/Costs in AOCI at Jan. 1, 2026</t>
  </si>
  <si>
    <t>Amortization of Prior Service Costs (Credits)</t>
  </si>
  <si>
    <t>show all work.</t>
  </si>
  <si>
    <t>Amount outside corridor</t>
  </si>
  <si>
    <t>10% corridor</t>
  </si>
  <si>
    <t>ii) Accumulated Other Comprehensive Income at December 31, 2026</t>
  </si>
  <si>
    <t>Unrecognized (Gains)/Losses in AOCI at January 1, 2026</t>
  </si>
  <si>
    <t>Amortization of Unrecognized (Gains)/Losses</t>
  </si>
  <si>
    <t>i) Revised 2026 Net Periodic Pension Cost</t>
  </si>
  <si>
    <t>MVA at December 31, 2026 after settlement</t>
  </si>
  <si>
    <t xml:space="preserve">(b) (6 points) Calculate the following under ASC 715 reflecting the lump sum payment:  </t>
  </si>
  <si>
    <t>Reduction in assets due to settlement</t>
  </si>
  <si>
    <t>MVA at December 31, 2026 before settlement</t>
  </si>
  <si>
    <t>2026 Actual Contributions</t>
  </si>
  <si>
    <t>Gains/(Losses) on MVA</t>
  </si>
  <si>
    <t>2026 Actual Benefit Payments (including lump sum)</t>
  </si>
  <si>
    <t>Expected MVA at December 31, 2026</t>
  </si>
  <si>
    <t>Market Value of Assets</t>
  </si>
  <si>
    <t>EROA</t>
  </si>
  <si>
    <t>Projected Benefit Obligation</t>
  </si>
  <si>
    <t>Benefit payments</t>
  </si>
  <si>
    <t>Contributions</t>
  </si>
  <si>
    <t>You are also provided with the following information as of December 31, 2026:</t>
  </si>
  <si>
    <t>MVA at January 1, 2026</t>
  </si>
  <si>
    <t>Change in Assets</t>
  </si>
  <si>
    <t>PBO at December 31, 2026 after settlement</t>
  </si>
  <si>
    <t>Reduction in PBO due to settlement</t>
  </si>
  <si>
    <t>PBO at December 31, 2026 before settlement</t>
  </si>
  <si>
    <t>Reduction in Projected Benefit Obligation</t>
  </si>
  <si>
    <t>(Gains)/Losses on PBO prior to settlement</t>
  </si>
  <si>
    <t>Value of Lump Sum Payment</t>
  </si>
  <si>
    <t>Expected PBO at December 31, 2026 before settlement</t>
  </si>
  <si>
    <t>Benefit payments - excluding lump sum</t>
  </si>
  <si>
    <t xml:space="preserve">A member retired and elected a lump sum that was paid on December 31, 2026. You are given the following additional information:  </t>
  </si>
  <si>
    <t>Interest expense</t>
  </si>
  <si>
    <t>Service cost</t>
  </si>
  <si>
    <t>Average Future Working Lifetime</t>
  </si>
  <si>
    <t>PBO at January 1, 2026</t>
  </si>
  <si>
    <t>Amortization Method</t>
  </si>
  <si>
    <t>Change in PBO</t>
  </si>
  <si>
    <t>Unrecognized Prior Service Cost/(Credit)</t>
  </si>
  <si>
    <t>Unrecognized (Gain)/Loss</t>
  </si>
  <si>
    <t>2026 Actual benefit payments excluding the lump sum</t>
  </si>
  <si>
    <t>2026 Expected Contributions</t>
  </si>
  <si>
    <t>Value of lump sum payment</t>
  </si>
  <si>
    <t>2026 Expected Benefit Payments</t>
  </si>
  <si>
    <t>2026 Actual benefit payments including lump sum</t>
  </si>
  <si>
    <t xml:space="preserve">2026 Service Cost </t>
  </si>
  <si>
    <t>Revised 2026 Net Periodic Pension Cost</t>
  </si>
  <si>
    <t>Settlement (Gain)/Loss</t>
  </si>
  <si>
    <t>Expected Return on Assets</t>
  </si>
  <si>
    <t>Amortization of Prior Service Cost/(Credit)</t>
  </si>
  <si>
    <t>Discount Rate</t>
  </si>
  <si>
    <t>Amortization of (Gain)/Loss</t>
  </si>
  <si>
    <t xml:space="preserve">Expected Return on Assets </t>
  </si>
  <si>
    <t>You are provided the following information as of January 1, 2026:</t>
  </si>
  <si>
    <t xml:space="preserve">(9 points) Company XYZ sponsors a defined benefit pension plan and reports under U.S. Accounting Standard ASC 715 (ASC 715).  </t>
  </si>
  <si>
    <t>2026 Net Periodic Pension Cost</t>
  </si>
  <si>
    <t>(b)</t>
  </si>
  <si>
    <t>Model Solution</t>
  </si>
  <si>
    <t>Exam RET201</t>
  </si>
  <si>
    <t>NC at Jan 1, 2026</t>
  </si>
  <si>
    <t>Unit Credit Retirement Benefit</t>
  </si>
  <si>
    <t>FAE</t>
  </si>
  <si>
    <t>ii) Unit credit</t>
  </si>
  <si>
    <t>or</t>
  </si>
  <si>
    <t>Level Dollar solution</t>
  </si>
  <si>
    <t>PV of EAN NC</t>
  </si>
  <si>
    <t>EAN % of Salary</t>
  </si>
  <si>
    <t>Set EAN NC such that PV equals AL</t>
  </si>
  <si>
    <t>AL at Jan 1, 2026</t>
  </si>
  <si>
    <t>Retirement Benefit</t>
  </si>
  <si>
    <t>Projecting to 65, calculate AL:</t>
  </si>
  <si>
    <t xml:space="preserve">i) Entry age normal </t>
  </si>
  <si>
    <t>(3 points) Calculate the normal cost as at January 1, 2025 for this individual using the following costing methods:</t>
  </si>
  <si>
    <t>Justify your response.</t>
  </si>
  <si>
    <r>
      <t>(c)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Recommend a cost method for the separate defined benefit pension plan.</t>
    </r>
  </si>
  <si>
    <t>2025 Salary</t>
  </si>
  <si>
    <t>Member 3</t>
  </si>
  <si>
    <t>Member 2</t>
  </si>
  <si>
    <t>Member 1</t>
  </si>
  <si>
    <t xml:space="preserve">of the pension plan:  </t>
  </si>
  <si>
    <t xml:space="preserve">The plan will cover future service only. Company XYZ has provided the following earnings information for the potential members </t>
  </si>
  <si>
    <t xml:space="preserve">Company XYZ is considering establishing a second new final average earnings defined benefit pension plan for a small number of employees. </t>
  </si>
  <si>
    <r>
      <t>ii)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Unit Credit</t>
    </r>
  </si>
  <si>
    <r>
      <t>i)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Times New Roman"/>
        <family val="1"/>
      </rPr>
      <t>Entry Age Normal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</si>
  <si>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 xml:space="preserve">) Calculate the normal cost as at January 1, 2026 for the member using the following cost methods:  </t>
    </r>
  </si>
  <si>
    <t>2026 Salary</t>
  </si>
  <si>
    <t>0 years</t>
  </si>
  <si>
    <t>Service at December 31, 2025</t>
  </si>
  <si>
    <t>32 years old</t>
  </si>
  <si>
    <t>Age</t>
  </si>
  <si>
    <t>You are provided the following information for a member of the pension plan:</t>
  </si>
  <si>
    <t>EAN NC (level $)</t>
  </si>
  <si>
    <t>EAN NC (level %)</t>
  </si>
  <si>
    <t>Discount to Jan 1, 2026</t>
  </si>
  <si>
    <t>Discount from 65</t>
  </si>
  <si>
    <t>Annuity Due Factor</t>
  </si>
  <si>
    <t>Survival to 65</t>
  </si>
  <si>
    <t>Survival</t>
  </si>
  <si>
    <t>Withdrawal</t>
  </si>
  <si>
    <t>Retirement</t>
  </si>
  <si>
    <t>Salary</t>
  </si>
  <si>
    <t>Service (BoY)</t>
  </si>
  <si>
    <t>Age (BoY)</t>
  </si>
  <si>
    <t>Probability</t>
  </si>
  <si>
    <t>Annuity due (12) at 65</t>
  </si>
  <si>
    <t xml:space="preserve">purpose of funding the pension plan:  </t>
  </si>
  <si>
    <t xml:space="preserve">(a) (3 points) Compare and contrast the appropriateness of using the following cost methods for the actuarial valuation for the </t>
  </si>
  <si>
    <t>Salary at January 1, 2026</t>
  </si>
  <si>
    <t>None assumed</t>
  </si>
  <si>
    <t>Termination Rates</t>
  </si>
  <si>
    <t>100% at age 65</t>
  </si>
  <si>
    <t>Retirement Rates</t>
  </si>
  <si>
    <t>Member A</t>
  </si>
  <si>
    <t>3.25% per year</t>
  </si>
  <si>
    <t>Salary Increase Rate</t>
  </si>
  <si>
    <t>5.75% per year</t>
  </si>
  <si>
    <t>Accrual Rate</t>
  </si>
  <si>
    <t>You are also provided the following information regarding the actuarial assumptions:</t>
  </si>
  <si>
    <t>Sal increase</t>
  </si>
  <si>
    <t>DR</t>
  </si>
  <si>
    <t>1.5% of 3-year final average earnings multiplied by years of credited service</t>
  </si>
  <si>
    <t>Normal Retirement Benefit</t>
  </si>
  <si>
    <t>Normal Retirement Age</t>
  </si>
  <si>
    <t>Immediate</t>
  </si>
  <si>
    <t>Vesting</t>
  </si>
  <si>
    <t>Eligibility</t>
  </si>
  <si>
    <t>The key provisions of the pension plan are outlined below:</t>
  </si>
  <si>
    <t xml:space="preserve">Cost stability is a priority for the company.  </t>
  </si>
  <si>
    <r>
      <t>(8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Company XYZ is creating a new contributory defined benefit pension plan for its employees. </t>
    </r>
  </si>
  <si>
    <t>Excerpt from question:</t>
  </si>
  <si>
    <t>Provide answer here for part (a).  Show and label all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</si>
</sst>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0_);_(* \(#,##0.0000\);_(* &quot;-&quot;??_);_(@_)"/>
    <numFmt numFmtId="168" formatCode="_(* #,##0.0_);_(* \(#,##0.0\);_(* &quot;-&quot;??_);_(@_)"/>
    <numFmt numFmtId="169" formatCode="&quot;$&quot;#,##0"/>
    <numFmt numFmtId="170" formatCode="_-&quot;$&quot;* #,##0_-;\-&quot;$&quot;* #,##0_-;_-&quot;$&quot;* &quot;-&quot;??_-;_-@_-"/>
    <numFmt numFmtId="171" formatCode="&quot;$&quot;#,##0;[Red]\-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2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name val="Calibri"/>
      <family val="2"/>
      <scheme val="minor"/>
    </font>
    <font>
      <sz val="12"/>
      <color rgb="FF0033CC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7" fillId="7" borderId="0" applyNumberFormat="0" applyBorder="0" applyAlignment="0" applyProtection="0"/>
    <xf numFmtId="0" fontId="18" fillId="8" borderId="6" applyNumberFormat="0" applyAlignment="0" applyProtection="0"/>
    <xf numFmtId="0" fontId="19" fillId="9" borderId="6" applyNumberFormat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5" fillId="2" borderId="0" xfId="0" applyFont="1" applyFill="1"/>
    <xf numFmtId="166" fontId="6" fillId="4" borderId="0" xfId="1" applyNumberFormat="1" applyFont="1" applyFill="1" applyBorder="1" applyAlignment="1" applyProtection="1">
      <alignment horizontal="right"/>
    </xf>
    <xf numFmtId="0" fontId="4" fillId="2" borderId="0" xfId="0" applyFont="1" applyFill="1"/>
    <xf numFmtId="0" fontId="8" fillId="0" borderId="0" xfId="0" applyFont="1" applyProtection="1">
      <protection locked="0"/>
    </xf>
    <xf numFmtId="0" fontId="9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5" fontId="6" fillId="4" borderId="0" xfId="1" applyNumberFormat="1" applyFont="1" applyFill="1" applyBorder="1" applyAlignment="1" applyProtection="1">
      <alignment horizontal="right"/>
    </xf>
    <xf numFmtId="10" fontId="6" fillId="4" borderId="0" xfId="2" applyNumberFormat="1" applyFont="1" applyFill="1" applyBorder="1" applyAlignment="1" applyProtection="1">
      <alignment horizontal="right"/>
    </xf>
    <xf numFmtId="6" fontId="3" fillId="2" borderId="0" xfId="0" applyNumberFormat="1" applyFont="1" applyFill="1" applyAlignment="1">
      <alignment horizontal="right"/>
    </xf>
    <xf numFmtId="0" fontId="7" fillId="0" borderId="0" xfId="0" quotePrefix="1" applyFont="1" applyProtection="1">
      <protection locked="0"/>
    </xf>
    <xf numFmtId="0" fontId="2" fillId="0" borderId="0" xfId="0" quotePrefix="1" applyFont="1" applyProtection="1">
      <protection locked="0"/>
    </xf>
    <xf numFmtId="20" fontId="2" fillId="0" borderId="0" xfId="0" quotePrefix="1" applyNumberFormat="1" applyFont="1" applyProtection="1">
      <protection locked="0"/>
    </xf>
    <xf numFmtId="0" fontId="11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0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6" fontId="13" fillId="0" borderId="0" xfId="1" applyNumberFormat="1" applyFont="1"/>
    <xf numFmtId="0" fontId="13" fillId="0" borderId="0" xfId="5" applyFont="1"/>
    <xf numFmtId="0" fontId="6" fillId="0" borderId="0" xfId="5" applyFont="1"/>
    <xf numFmtId="0" fontId="12" fillId="0" borderId="0" xfId="5" applyFont="1"/>
    <xf numFmtId="0" fontId="9" fillId="0" borderId="0" xfId="5" applyFont="1"/>
    <xf numFmtId="3" fontId="3" fillId="5" borderId="3" xfId="5" applyNumberFormat="1" applyFont="1" applyFill="1" applyBorder="1"/>
    <xf numFmtId="0" fontId="2" fillId="5" borderId="4" xfId="5" applyFont="1" applyFill="1" applyBorder="1"/>
    <xf numFmtId="0" fontId="3" fillId="5" borderId="5" xfId="5" applyFont="1" applyFill="1" applyBorder="1"/>
    <xf numFmtId="3" fontId="2" fillId="0" borderId="0" xfId="5" applyNumberFormat="1" applyFont="1"/>
    <xf numFmtId="0" fontId="2" fillId="5" borderId="3" xfId="0" applyFont="1" applyFill="1" applyBorder="1" applyProtection="1">
      <protection locked="0"/>
    </xf>
    <xf numFmtId="0" fontId="2" fillId="5" borderId="4" xfId="0" applyFont="1" applyFill="1" applyBorder="1" applyProtection="1">
      <protection locked="0"/>
    </xf>
    <xf numFmtId="0" fontId="2" fillId="5" borderId="4" xfId="0" applyFont="1" applyFill="1" applyBorder="1"/>
    <xf numFmtId="0" fontId="7" fillId="5" borderId="4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10" fontId="2" fillId="5" borderId="3" xfId="2" applyNumberFormat="1" applyFont="1" applyFill="1" applyBorder="1" applyProtection="1">
      <protection locked="0"/>
    </xf>
    <xf numFmtId="3" fontId="3" fillId="0" borderId="0" xfId="5" applyNumberFormat="1" applyFont="1"/>
    <xf numFmtId="0" fontId="13" fillId="0" borderId="0" xfId="0" applyFont="1"/>
    <xf numFmtId="167" fontId="2" fillId="0" borderId="0" xfId="1" applyNumberFormat="1" applyFont="1" applyProtection="1">
      <protection locked="0"/>
    </xf>
    <xf numFmtId="43" fontId="2" fillId="0" borderId="0" xfId="1" applyFont="1" applyProtection="1">
      <protection locked="0"/>
    </xf>
    <xf numFmtId="166" fontId="2" fillId="2" borderId="0" xfId="2" applyNumberFormat="1" applyFont="1" applyFill="1" applyProtection="1">
      <protection locked="0"/>
    </xf>
    <xf numFmtId="10" fontId="2" fillId="2" borderId="0" xfId="2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6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5" fillId="0" borderId="0" xfId="5" applyFont="1"/>
    <xf numFmtId="0" fontId="3" fillId="5" borderId="4" xfId="5" applyFont="1" applyFill="1" applyBorder="1"/>
    <xf numFmtId="0" fontId="3" fillId="0" borderId="0" xfId="5" applyFont="1"/>
    <xf numFmtId="166" fontId="2" fillId="2" borderId="0" xfId="0" applyNumberFormat="1" applyFont="1" applyFill="1"/>
    <xf numFmtId="10" fontId="2" fillId="2" borderId="0" xfId="2" applyNumberFormat="1" applyFont="1" applyFill="1"/>
    <xf numFmtId="166" fontId="2" fillId="2" borderId="0" xfId="1" applyNumberFormat="1" applyFont="1" applyFill="1"/>
    <xf numFmtId="0" fontId="3" fillId="2" borderId="2" xfId="0" applyFont="1" applyFill="1" applyBorder="1" applyAlignment="1">
      <alignment horizontal="right"/>
    </xf>
    <xf numFmtId="0" fontId="16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2" borderId="0" xfId="0" applyFont="1" applyFill="1"/>
    <xf numFmtId="0" fontId="7" fillId="0" borderId="0" xfId="5" applyFont="1"/>
    <xf numFmtId="0" fontId="22" fillId="0" borderId="0" xfId="0" applyFont="1"/>
    <xf numFmtId="0" fontId="23" fillId="0" borderId="0" xfId="0" applyFont="1"/>
    <xf numFmtId="0" fontId="22" fillId="10" borderId="0" xfId="0" applyFont="1" applyFill="1"/>
    <xf numFmtId="0" fontId="22" fillId="2" borderId="0" xfId="0" applyFont="1" applyFill="1"/>
    <xf numFmtId="166" fontId="23" fillId="0" borderId="0" xfId="0" applyNumberFormat="1" applyFont="1"/>
    <xf numFmtId="0" fontId="12" fillId="0" borderId="0" xfId="0" applyFont="1"/>
    <xf numFmtId="166" fontId="3" fillId="11" borderId="0" xfId="0" applyNumberFormat="1" applyFont="1" applyFill="1" applyProtection="1">
      <protection locked="0"/>
    </xf>
    <xf numFmtId="0" fontId="3" fillId="11" borderId="0" xfId="0" applyFont="1" applyFill="1" applyProtection="1">
      <protection locked="0"/>
    </xf>
    <xf numFmtId="166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6" fontId="7" fillId="0" borderId="0" xfId="3" applyNumberFormat="1" applyFont="1" applyFill="1" applyBorder="1" applyProtection="1">
      <protection locked="0"/>
    </xf>
    <xf numFmtId="166" fontId="2" fillId="0" borderId="0" xfId="0" applyNumberFormat="1" applyFont="1"/>
    <xf numFmtId="166" fontId="7" fillId="0" borderId="0" xfId="0" applyNumberFormat="1" applyFont="1" applyProtection="1">
      <protection locked="0"/>
    </xf>
    <xf numFmtId="0" fontId="7" fillId="0" borderId="0" xfId="3" applyNumberFormat="1" applyFont="1" applyFill="1" applyBorder="1" applyProtection="1">
      <protection locked="0"/>
    </xf>
    <xf numFmtId="166" fontId="7" fillId="12" borderId="0" xfId="3" applyNumberFormat="1" applyFont="1" applyFill="1" applyBorder="1" applyProtection="1">
      <protection locked="0"/>
    </xf>
    <xf numFmtId="0" fontId="2" fillId="13" borderId="0" xfId="0" applyFont="1" applyFill="1" applyProtection="1">
      <protection locked="0"/>
    </xf>
    <xf numFmtId="0" fontId="7" fillId="12" borderId="0" xfId="3" applyNumberFormat="1" applyFont="1" applyFill="1" applyBorder="1" applyProtection="1">
      <protection locked="0"/>
    </xf>
    <xf numFmtId="0" fontId="3" fillId="13" borderId="0" xfId="0" applyFont="1" applyFill="1" applyProtection="1">
      <protection locked="0"/>
    </xf>
    <xf numFmtId="0" fontId="7" fillId="12" borderId="0" xfId="0" applyFont="1" applyFill="1" applyProtection="1">
      <protection locked="0"/>
    </xf>
    <xf numFmtId="10" fontId="7" fillId="12" borderId="0" xfId="2" applyNumberFormat="1" applyFont="1" applyFill="1" applyProtection="1">
      <protection locked="0"/>
    </xf>
    <xf numFmtId="166" fontId="7" fillId="12" borderId="0" xfId="0" applyNumberFormat="1" applyFont="1" applyFill="1" applyProtection="1">
      <protection locked="0"/>
    </xf>
    <xf numFmtId="166" fontId="7" fillId="12" borderId="2" xfId="3" applyNumberFormat="1" applyFont="1" applyFill="1" applyBorder="1" applyProtection="1">
      <protection locked="0"/>
    </xf>
    <xf numFmtId="0" fontId="2" fillId="13" borderId="2" xfId="0" applyFont="1" applyFill="1" applyBorder="1" applyProtection="1">
      <protection locked="0"/>
    </xf>
    <xf numFmtId="0" fontId="3" fillId="12" borderId="0" xfId="0" applyFont="1" applyFill="1" applyProtection="1">
      <protection locked="0"/>
    </xf>
    <xf numFmtId="166" fontId="7" fillId="0" borderId="2" xfId="3" applyNumberFormat="1" applyFont="1" applyFill="1" applyBorder="1" applyProtection="1">
      <protection locked="0"/>
    </xf>
    <xf numFmtId="0" fontId="2" fillId="10" borderId="0" xfId="0" applyFont="1" applyFill="1"/>
    <xf numFmtId="6" fontId="2" fillId="2" borderId="0" xfId="0" applyNumberFormat="1" applyFont="1" applyFill="1"/>
    <xf numFmtId="0" fontId="6" fillId="14" borderId="0" xfId="0" applyFont="1" applyFill="1" applyAlignment="1">
      <alignment readingOrder="1"/>
    </xf>
    <xf numFmtId="0" fontId="6" fillId="14" borderId="0" xfId="0" applyFont="1" applyFill="1" applyAlignment="1">
      <alignment horizontal="left" indent="4" readingOrder="1"/>
    </xf>
    <xf numFmtId="0" fontId="12" fillId="2" borderId="0" xfId="0" applyFont="1" applyFill="1"/>
    <xf numFmtId="165" fontId="6" fillId="14" borderId="0" xfId="0" applyNumberFormat="1" applyFont="1" applyFill="1" applyAlignment="1">
      <alignment readingOrder="1"/>
    </xf>
    <xf numFmtId="6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6" fontId="7" fillId="0" borderId="2" xfId="0" applyNumberFormat="1" applyFont="1" applyBorder="1" applyProtection="1">
      <protection locked="0"/>
    </xf>
    <xf numFmtId="0" fontId="2" fillId="2" borderId="0" xfId="2" applyNumberFormat="1" applyFont="1" applyFill="1"/>
    <xf numFmtId="0" fontId="2" fillId="2" borderId="0" xfId="0" applyFont="1" applyFill="1" applyAlignment="1">
      <alignment horizontal="left"/>
    </xf>
    <xf numFmtId="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readingOrder="1"/>
    </xf>
    <xf numFmtId="168" fontId="7" fillId="2" borderId="1" xfId="6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69" fontId="2" fillId="2" borderId="1" xfId="0" applyNumberFormat="1" applyFont="1" applyFill="1" applyBorder="1" applyAlignment="1">
      <alignment horizontal="right"/>
    </xf>
    <xf numFmtId="6" fontId="2" fillId="0" borderId="0" xfId="0" applyNumberFormat="1" applyFont="1"/>
    <xf numFmtId="6" fontId="2" fillId="0" borderId="2" xfId="0" applyNumberFormat="1" applyFont="1" applyBorder="1"/>
    <xf numFmtId="0" fontId="2" fillId="0" borderId="2" xfId="0" applyFont="1" applyBorder="1"/>
    <xf numFmtId="166" fontId="8" fillId="11" borderId="0" xfId="3" applyNumberFormat="1" applyFont="1" applyFill="1" applyBorder="1" applyProtection="1">
      <protection locked="0"/>
    </xf>
    <xf numFmtId="0" fontId="8" fillId="11" borderId="0" xfId="0" applyFont="1" applyFill="1" applyProtection="1">
      <protection locked="0"/>
    </xf>
    <xf numFmtId="0" fontId="2" fillId="0" borderId="0" xfId="0" applyFont="1" applyAlignment="1">
      <alignment readingOrder="1"/>
    </xf>
    <xf numFmtId="0" fontId="12" fillId="0" borderId="0" xfId="0" applyFont="1" applyAlignment="1">
      <alignment readingOrder="1"/>
    </xf>
    <xf numFmtId="0" fontId="2" fillId="10" borderId="0" xfId="0" applyFont="1" applyFill="1" applyAlignment="1">
      <alignment readingOrder="1"/>
    </xf>
    <xf numFmtId="0" fontId="6" fillId="14" borderId="0" xfId="0" applyFont="1" applyFill="1" applyAlignment="1">
      <alignment horizontal="right" readingOrder="1"/>
    </xf>
    <xf numFmtId="0" fontId="22" fillId="0" borderId="0" xfId="0" applyFont="1" applyAlignment="1">
      <alignment readingOrder="1"/>
    </xf>
    <xf numFmtId="0" fontId="23" fillId="0" borderId="0" xfId="0" applyFont="1" applyAlignment="1">
      <alignment readingOrder="1"/>
    </xf>
    <xf numFmtId="0" fontId="22" fillId="10" borderId="0" xfId="0" applyFont="1" applyFill="1" applyAlignment="1">
      <alignment readingOrder="1"/>
    </xf>
    <xf numFmtId="0" fontId="22" fillId="2" borderId="0" xfId="0" applyFont="1" applyFill="1" applyAlignment="1">
      <alignment readingOrder="1"/>
    </xf>
    <xf numFmtId="0" fontId="15" fillId="14" borderId="0" xfId="0" applyFont="1" applyFill="1" applyAlignment="1">
      <alignment readingOrder="1"/>
    </xf>
    <xf numFmtId="164" fontId="21" fillId="15" borderId="1" xfId="4" applyFont="1" applyFill="1" applyBorder="1"/>
    <xf numFmtId="44" fontId="0" fillId="0" borderId="0" xfId="0" applyNumberFormat="1"/>
    <xf numFmtId="170" fontId="0" fillId="0" borderId="0" xfId="0" applyNumberFormat="1"/>
    <xf numFmtId="0" fontId="24" fillId="0" borderId="0" xfId="0" applyFont="1"/>
    <xf numFmtId="164" fontId="25" fillId="15" borderId="1" xfId="4" applyFont="1" applyFill="1" applyBorder="1"/>
    <xf numFmtId="0" fontId="20" fillId="0" borderId="0" xfId="0" applyFont="1" applyAlignment="1">
      <alignment horizontal="center"/>
    </xf>
    <xf numFmtId="164" fontId="0" fillId="0" borderId="0" xfId="4" applyFont="1"/>
    <xf numFmtId="164" fontId="0" fillId="0" borderId="0" xfId="0" applyNumberFormat="1"/>
    <xf numFmtId="10" fontId="18" fillId="8" borderId="6" xfId="7" applyNumberFormat="1"/>
    <xf numFmtId="0" fontId="26" fillId="0" borderId="0" xfId="0" applyFont="1"/>
    <xf numFmtId="0" fontId="0" fillId="0" borderId="0" xfId="1" applyNumberFormat="1" applyFont="1" applyBorder="1"/>
    <xf numFmtId="2" fontId="0" fillId="0" borderId="0" xfId="1" applyNumberFormat="1" applyFont="1" applyBorder="1"/>
    <xf numFmtId="170" fontId="24" fillId="0" borderId="0" xfId="4" applyNumberFormat="1" applyFont="1" applyBorder="1"/>
    <xf numFmtId="170" fontId="0" fillId="0" borderId="0" xfId="4" applyNumberFormat="1" applyFont="1" applyBorder="1"/>
    <xf numFmtId="166" fontId="2" fillId="0" borderId="0" xfId="1" applyNumberFormat="1" applyFont="1"/>
    <xf numFmtId="168" fontId="0" fillId="0" borderId="0" xfId="1" applyNumberFormat="1" applyFont="1" applyFill="1" applyBorder="1"/>
    <xf numFmtId="1" fontId="0" fillId="0" borderId="0" xfId="1" applyNumberFormat="1" applyFont="1" applyBorder="1"/>
    <xf numFmtId="1" fontId="2" fillId="0" borderId="2" xfId="0" applyNumberFormat="1" applyFont="1" applyBorder="1"/>
    <xf numFmtId="1" fontId="0" fillId="0" borderId="0" xfId="0" applyNumberFormat="1"/>
    <xf numFmtId="170" fontId="19" fillId="9" borderId="6" xfId="8" applyNumberFormat="1"/>
    <xf numFmtId="9" fontId="0" fillId="16" borderId="0" xfId="0" applyNumberFormat="1" applyFill="1"/>
    <xf numFmtId="1" fontId="2" fillId="0" borderId="0" xfId="0" applyNumberFormat="1" applyFont="1"/>
    <xf numFmtId="171" fontId="6" fillId="14" borderId="0" xfId="1" applyNumberFormat="1" applyFont="1" applyFill="1" applyBorder="1" applyAlignment="1" applyProtection="1">
      <alignment horizontal="right"/>
    </xf>
    <xf numFmtId="171" fontId="6" fillId="14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indent="2"/>
    </xf>
    <xf numFmtId="0" fontId="6" fillId="14" borderId="1" xfId="1" applyNumberFormat="1" applyFont="1" applyFill="1" applyBorder="1" applyAlignment="1" applyProtection="1">
      <alignment horizontal="right"/>
    </xf>
    <xf numFmtId="5" fontId="6" fillId="14" borderId="1" xfId="1" applyNumberFormat="1" applyFont="1" applyFill="1" applyBorder="1" applyAlignment="1" applyProtection="1">
      <alignment horizontal="right"/>
    </xf>
    <xf numFmtId="1" fontId="28" fillId="9" borderId="6" xfId="8" applyNumberFormat="1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0" fillId="0" borderId="7" xfId="0" applyBorder="1"/>
    <xf numFmtId="0" fontId="21" fillId="0" borderId="8" xfId="0" applyFont="1" applyBorder="1"/>
    <xf numFmtId="0" fontId="21" fillId="0" borderId="0" xfId="0" applyFont="1"/>
    <xf numFmtId="0" fontId="0" fillId="0" borderId="9" xfId="0" applyBorder="1"/>
    <xf numFmtId="0" fontId="21" fillId="0" borderId="10" xfId="0" applyFont="1" applyBorder="1"/>
    <xf numFmtId="6" fontId="0" fillId="0" borderId="11" xfId="0" applyNumberFormat="1" applyBorder="1"/>
    <xf numFmtId="0" fontId="25" fillId="0" borderId="12" xfId="0" applyFont="1" applyBorder="1"/>
    <xf numFmtId="0" fontId="3" fillId="2" borderId="0" xfId="1" applyNumberFormat="1" applyFont="1" applyFill="1" applyBorder="1" applyAlignment="1" applyProtection="1">
      <alignment horizontal="right"/>
    </xf>
    <xf numFmtId="0" fontId="0" fillId="0" borderId="13" xfId="0" applyBorder="1"/>
    <xf numFmtId="0" fontId="21" fillId="0" borderId="14" xfId="0" applyFont="1" applyBorder="1"/>
    <xf numFmtId="0" fontId="21" fillId="0" borderId="7" xfId="0" applyFont="1" applyBorder="1"/>
    <xf numFmtId="10" fontId="32" fillId="0" borderId="9" xfId="0" applyNumberFormat="1" applyFont="1" applyBorder="1"/>
    <xf numFmtId="10" fontId="32" fillId="0" borderId="11" xfId="0" applyNumberFormat="1" applyFont="1" applyBorder="1"/>
    <xf numFmtId="0" fontId="21" fillId="0" borderId="12" xfId="0" applyFont="1" applyBorder="1"/>
    <xf numFmtId="10" fontId="32" fillId="0" borderId="13" xfId="0" applyNumberFormat="1" applyFont="1" applyBorder="1"/>
    <xf numFmtId="5" fontId="6" fillId="14" borderId="7" xfId="1" applyNumberFormat="1" applyFont="1" applyFill="1" applyBorder="1" applyAlignment="1" applyProtection="1">
      <alignment horizontal="right" wrapText="1"/>
    </xf>
    <xf numFmtId="5" fontId="6" fillId="14" borderId="15" xfId="1" applyNumberFormat="1" applyFont="1" applyFill="1" applyBorder="1" applyAlignment="1" applyProtection="1">
      <alignment horizontal="right" wrapText="1"/>
    </xf>
    <xf numFmtId="5" fontId="6" fillId="14" borderId="8" xfId="1" applyNumberFormat="1" applyFont="1" applyFill="1" applyBorder="1" applyAlignment="1" applyProtection="1">
      <alignment horizontal="right" wrapText="1"/>
    </xf>
    <xf numFmtId="0" fontId="6" fillId="14" borderId="7" xfId="1" applyNumberFormat="1" applyFont="1" applyFill="1" applyBorder="1" applyAlignment="1" applyProtection="1">
      <alignment horizontal="right"/>
    </xf>
    <xf numFmtId="0" fontId="6" fillId="14" borderId="15" xfId="1" applyNumberFormat="1" applyFont="1" applyFill="1" applyBorder="1" applyAlignment="1" applyProtection="1">
      <alignment horizontal="right"/>
    </xf>
    <xf numFmtId="0" fontId="6" fillId="14" borderId="8" xfId="1" applyNumberFormat="1" applyFont="1" applyFill="1" applyBorder="1" applyAlignment="1" applyProtection="1">
      <alignment horizontal="right"/>
    </xf>
    <xf numFmtId="5" fontId="6" fillId="14" borderId="7" xfId="1" applyNumberFormat="1" applyFont="1" applyFill="1" applyBorder="1" applyAlignment="1" applyProtection="1">
      <alignment horizontal="right"/>
    </xf>
    <xf numFmtId="5" fontId="6" fillId="14" borderId="15" xfId="1" applyNumberFormat="1" applyFont="1" applyFill="1" applyBorder="1" applyAlignment="1" applyProtection="1">
      <alignment horizontal="right"/>
    </xf>
    <xf numFmtId="5" fontId="6" fillId="14" borderId="8" xfId="1" applyNumberFormat="1" applyFont="1" applyFill="1" applyBorder="1" applyAlignment="1" applyProtection="1">
      <alignment horizontal="right"/>
    </xf>
    <xf numFmtId="0" fontId="33" fillId="2" borderId="0" xfId="0" applyFont="1" applyFill="1"/>
  </cellXfs>
  <cellStyles count="9">
    <cellStyle name="Bad" xfId="6" builtinId="27"/>
    <cellStyle name="Calculation" xfId="8" builtinId="22"/>
    <cellStyle name="Comma" xfId="1" builtinId="3"/>
    <cellStyle name="Comma 2" xfId="3" xr:uid="{C70E0916-D16A-43DE-99F2-7F7B562F5C5B}"/>
    <cellStyle name="Currency 2" xfId="4" xr:uid="{35D8EF4B-EDDF-4DC2-9D0F-48C46009295D}"/>
    <cellStyle name="Input" xfId="7" builtinId="20"/>
    <cellStyle name="Normal" xfId="0" builtinId="0"/>
    <cellStyle name="Normal 2" xfId="5" xr:uid="{F85A48BE-4303-46B0-A51B-31CB9322471A}"/>
    <cellStyle name="Percent" xfId="2" builtinId="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37</xdr:row>
      <xdr:rowOff>0</xdr:rowOff>
    </xdr:from>
    <xdr:to>
      <xdr:col>1</xdr:col>
      <xdr:colOff>314325</xdr:colOff>
      <xdr:row>38</xdr:row>
      <xdr:rowOff>10512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664DC7-865F-4B97-BE81-6E0A3426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6766560"/>
          <a:ext cx="276225" cy="19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CBF06-5FE8-46EC-9435-AC8CF40D6105}">
  <dimension ref="A1:AK273"/>
  <sheetViews>
    <sheetView topLeftCell="E44" zoomScale="80" zoomScaleNormal="80" workbookViewId="0">
      <selection activeCell="N59" sqref="N59"/>
    </sheetView>
  </sheetViews>
  <sheetFormatPr defaultColWidth="9.21875" defaultRowHeight="15.6" x14ac:dyDescent="0.3"/>
  <cols>
    <col min="1" max="1" width="3.77734375" style="6" customWidth="1"/>
    <col min="2" max="2" width="19.21875" style="6" customWidth="1"/>
    <col min="3" max="3" width="39.21875" style="7" customWidth="1"/>
    <col min="4" max="4" width="25.77734375" style="7" customWidth="1"/>
    <col min="5" max="5" width="18.77734375" style="6" customWidth="1"/>
    <col min="6" max="6" width="1.77734375" style="23" customWidth="1"/>
    <col min="7" max="7" width="3.77734375" style="2" customWidth="1"/>
    <col min="8" max="8" width="19.21875" style="2" customWidth="1"/>
    <col min="9" max="9" width="26.21875" style="2" customWidth="1"/>
    <col min="10" max="10" width="26.77734375" style="2" customWidth="1"/>
    <col min="11" max="11" width="48.77734375" style="2" customWidth="1"/>
    <col min="12" max="15" width="25.77734375" style="2" customWidth="1"/>
    <col min="16" max="16" width="18.77734375" style="2" customWidth="1"/>
    <col min="17" max="17" width="22.5546875" style="2" bestFit="1" customWidth="1"/>
    <col min="18" max="18" width="8.77734375" style="2" customWidth="1"/>
    <col min="19" max="19" width="1.77734375" style="23" customWidth="1"/>
    <col min="20" max="16384" width="9.21875" style="1"/>
  </cols>
  <sheetData>
    <row r="1" spans="1:19" x14ac:dyDescent="0.3">
      <c r="A1" s="5" t="s">
        <v>47</v>
      </c>
      <c r="F1" s="8"/>
      <c r="G1" s="5" t="s">
        <v>47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</row>
    <row r="2" spans="1:19" x14ac:dyDescent="0.3">
      <c r="A2" s="64"/>
      <c r="F2" s="8"/>
      <c r="G2" s="6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x14ac:dyDescent="0.3">
      <c r="A3" s="5" t="s">
        <v>46</v>
      </c>
      <c r="C3" s="5" t="s">
        <v>45</v>
      </c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</row>
    <row r="4" spans="1:19" x14ac:dyDescent="0.3">
      <c r="A4" s="5" t="s">
        <v>44</v>
      </c>
      <c r="C4" s="5" t="s">
        <v>43</v>
      </c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8"/>
    </row>
    <row r="5" spans="1:19" x14ac:dyDescent="0.3">
      <c r="A5" s="5" t="s">
        <v>42</v>
      </c>
      <c r="C5" s="5" t="s">
        <v>41</v>
      </c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8"/>
    </row>
    <row r="6" spans="1:19" x14ac:dyDescent="0.3">
      <c r="A6" s="5" t="s">
        <v>40</v>
      </c>
      <c r="C6" s="5" t="s">
        <v>39</v>
      </c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8"/>
    </row>
    <row r="7" spans="1:19" x14ac:dyDescent="0.3">
      <c r="A7" s="5" t="s">
        <v>38</v>
      </c>
      <c r="C7" s="5" t="s">
        <v>37</v>
      </c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8"/>
    </row>
    <row r="8" spans="1:19" x14ac:dyDescent="0.3">
      <c r="A8" s="5"/>
      <c r="C8" s="5" t="s">
        <v>36</v>
      </c>
      <c r="F8" s="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/>
    </row>
    <row r="9" spans="1:19" x14ac:dyDescent="0.3">
      <c r="A9" s="5" t="s">
        <v>35</v>
      </c>
      <c r="C9" s="5" t="s">
        <v>34</v>
      </c>
      <c r="F9" s="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8"/>
    </row>
    <row r="10" spans="1:19" ht="16.2" x14ac:dyDescent="0.35">
      <c r="A10" s="9"/>
      <c r="F10" s="8"/>
      <c r="G10" s="9" t="s">
        <v>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8"/>
    </row>
    <row r="11" spans="1:19" x14ac:dyDescent="0.3">
      <c r="A11" s="11" t="s">
        <v>2</v>
      </c>
      <c r="F11" s="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8"/>
    </row>
    <row r="12" spans="1:19" x14ac:dyDescent="0.3">
      <c r="B12" s="6" t="s">
        <v>32</v>
      </c>
      <c r="F12" s="8"/>
      <c r="G12" s="6" t="s">
        <v>7</v>
      </c>
      <c r="H12" s="6" t="s">
        <v>31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8"/>
    </row>
    <row r="13" spans="1:19" x14ac:dyDescent="0.3">
      <c r="B13" s="6" t="s">
        <v>30</v>
      </c>
      <c r="F13" s="8"/>
      <c r="G13" s="6"/>
      <c r="H13" s="6" t="s">
        <v>21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8"/>
    </row>
    <row r="14" spans="1:19" x14ac:dyDescent="0.3">
      <c r="A14" s="11" t="s">
        <v>1</v>
      </c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8"/>
    </row>
    <row r="15" spans="1:19" x14ac:dyDescent="0.3">
      <c r="B15" s="6" t="s">
        <v>29</v>
      </c>
      <c r="F15" s="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8"/>
    </row>
    <row r="16" spans="1:19" x14ac:dyDescent="0.3">
      <c r="B16" s="6" t="s">
        <v>28</v>
      </c>
      <c r="F16" s="8"/>
      <c r="G16" s="6"/>
      <c r="H16" s="6" t="s"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8"/>
    </row>
    <row r="17" spans="1:37" x14ac:dyDescent="0.3">
      <c r="C17" s="6"/>
      <c r="D17" s="18"/>
      <c r="F17" s="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8"/>
    </row>
    <row r="18" spans="1:37" x14ac:dyDescent="0.3">
      <c r="C18" s="6"/>
      <c r="D18" s="17"/>
      <c r="F18" s="24"/>
      <c r="G18" s="3"/>
      <c r="H18" s="65" t="s">
        <v>48</v>
      </c>
      <c r="I18" s="3"/>
      <c r="J18" s="3"/>
      <c r="K18" s="60"/>
      <c r="L18" s="60"/>
      <c r="M18" s="60"/>
      <c r="N18" s="60"/>
      <c r="O18" s="60"/>
      <c r="P18" s="3"/>
      <c r="Q18" s="3"/>
      <c r="R18" s="3"/>
      <c r="S18" s="24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4"/>
      <c r="AH18" s="4"/>
      <c r="AI18" s="4"/>
      <c r="AJ18" s="4"/>
      <c r="AK18" s="4"/>
    </row>
    <row r="19" spans="1:37" ht="16.2" x14ac:dyDescent="0.35">
      <c r="B19" s="6" t="s">
        <v>27</v>
      </c>
      <c r="C19" s="6"/>
      <c r="D19" s="16"/>
      <c r="F19" s="24"/>
      <c r="G19" s="3"/>
      <c r="H19" s="63"/>
      <c r="I19" s="62">
        <v>4</v>
      </c>
      <c r="J19" s="61"/>
      <c r="K19" s="60"/>
      <c r="N19" s="60"/>
      <c r="O19" s="60"/>
      <c r="P19" s="3"/>
      <c r="Q19" s="3"/>
      <c r="R19" s="3"/>
      <c r="S19" s="24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4"/>
      <c r="AH19" s="4"/>
      <c r="AI19" s="4"/>
      <c r="AJ19" s="4"/>
      <c r="AK19" s="4"/>
    </row>
    <row r="20" spans="1:37" x14ac:dyDescent="0.3">
      <c r="B20" s="6" t="s">
        <v>26</v>
      </c>
      <c r="C20" s="6"/>
      <c r="D20" s="16"/>
      <c r="F20" s="24"/>
      <c r="G20" s="3"/>
      <c r="H20" s="53" t="s">
        <v>23</v>
      </c>
      <c r="I20" s="31"/>
      <c r="J20" s="31"/>
      <c r="K20" s="31"/>
      <c r="L20" s="33"/>
      <c r="O20" s="60"/>
      <c r="P20" s="3"/>
      <c r="Q20" s="3"/>
      <c r="R20" s="3"/>
      <c r="S20" s="24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4"/>
      <c r="AH20" s="4"/>
      <c r="AI20" s="4"/>
      <c r="AJ20" s="4"/>
      <c r="AK20" s="4"/>
    </row>
    <row r="21" spans="1:37" x14ac:dyDescent="0.3">
      <c r="B21" s="6" t="s">
        <v>25</v>
      </c>
      <c r="C21" s="6"/>
      <c r="D21" s="16"/>
      <c r="F21" s="24"/>
      <c r="G21" s="3"/>
      <c r="H21" s="53"/>
      <c r="I21" s="31"/>
      <c r="J21" s="31"/>
      <c r="K21" s="31"/>
      <c r="L21" s="33"/>
      <c r="R21" s="3"/>
      <c r="S21" s="24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4"/>
      <c r="AH21" s="4"/>
      <c r="AI21" s="4"/>
      <c r="AJ21" s="4"/>
      <c r="AK21" s="4"/>
    </row>
    <row r="22" spans="1:37" x14ac:dyDescent="0.3">
      <c r="B22" s="6" t="s">
        <v>24</v>
      </c>
      <c r="C22" s="6"/>
      <c r="D22" s="16"/>
      <c r="F22" s="24"/>
      <c r="G22" s="3"/>
      <c r="H22" s="31"/>
      <c r="I22" s="31"/>
      <c r="J22" s="31"/>
      <c r="L22" s="13"/>
      <c r="R22" s="3"/>
      <c r="S22" s="24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4"/>
      <c r="AH22" s="4"/>
      <c r="AI22" s="4"/>
      <c r="AJ22" s="4"/>
      <c r="AK22" s="4"/>
    </row>
    <row r="23" spans="1:37" x14ac:dyDescent="0.3">
      <c r="C23" s="6"/>
      <c r="D23" s="16"/>
      <c r="F23" s="24"/>
      <c r="G23" s="3"/>
      <c r="H23" s="52" t="s">
        <v>3</v>
      </c>
      <c r="I23" s="52" t="s">
        <v>16</v>
      </c>
      <c r="J23" s="52" t="s">
        <v>15</v>
      </c>
      <c r="K23" s="15" t="s">
        <v>13</v>
      </c>
      <c r="L23" s="15" t="s">
        <v>12</v>
      </c>
      <c r="M23" s="15" t="s">
        <v>4</v>
      </c>
      <c r="R23" s="3"/>
      <c r="S23" s="24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4"/>
      <c r="AH23" s="4"/>
      <c r="AI23" s="4"/>
      <c r="AJ23" s="4"/>
      <c r="AK23" s="4"/>
    </row>
    <row r="24" spans="1:37" x14ac:dyDescent="0.3">
      <c r="C24" s="6"/>
      <c r="D24" s="16"/>
      <c r="F24" s="24"/>
      <c r="G24" s="3"/>
      <c r="H24" s="50">
        <f t="shared" ref="H24:H43" si="0">B31</f>
        <v>0</v>
      </c>
      <c r="I24" s="49">
        <f t="shared" ref="I24:I43" si="1">D31</f>
        <v>3.9899999999999998E-2</v>
      </c>
      <c r="J24" s="48">
        <f t="shared" ref="J24:J43" si="2">C31</f>
        <v>100000</v>
      </c>
      <c r="K24" s="46">
        <f t="shared" ref="K24:K44" si="3">(1+I24)^-H24</f>
        <v>1</v>
      </c>
      <c r="L24" s="47">
        <f t="shared" ref="L24:L43" si="4">ROUND(K24*J24,$I$19)</f>
        <v>100000</v>
      </c>
      <c r="M24" s="47">
        <f t="shared" ref="M24:M43" si="5">ROUND(L24*I24,$I$19)</f>
        <v>3990</v>
      </c>
      <c r="R24" s="3"/>
      <c r="S24" s="24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4"/>
      <c r="AH24" s="4"/>
      <c r="AI24" s="4"/>
      <c r="AJ24" s="4"/>
      <c r="AK24" s="4"/>
    </row>
    <row r="25" spans="1:37" x14ac:dyDescent="0.3">
      <c r="C25" s="6"/>
      <c r="D25" s="16"/>
      <c r="F25" s="24"/>
      <c r="G25" s="3"/>
      <c r="H25" s="50">
        <f t="shared" si="0"/>
        <v>1</v>
      </c>
      <c r="I25" s="49">
        <f t="shared" si="1"/>
        <v>4.1099999999999998E-2</v>
      </c>
      <c r="J25" s="48">
        <f t="shared" si="2"/>
        <v>105000</v>
      </c>
      <c r="K25" s="46">
        <f t="shared" si="3"/>
        <v>0.96052252425319384</v>
      </c>
      <c r="L25" s="47">
        <f t="shared" si="4"/>
        <v>100854.86500000001</v>
      </c>
      <c r="M25" s="47">
        <f t="shared" si="5"/>
        <v>4145.1350000000002</v>
      </c>
      <c r="R25" s="3"/>
      <c r="S25" s="24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4"/>
      <c r="AH25" s="4"/>
      <c r="AI25" s="4"/>
      <c r="AJ25" s="4"/>
      <c r="AK25" s="4"/>
    </row>
    <row r="26" spans="1:37" x14ac:dyDescent="0.3">
      <c r="A26" s="11" t="s">
        <v>5</v>
      </c>
      <c r="C26" s="6"/>
      <c r="D26" s="16"/>
      <c r="F26" s="24"/>
      <c r="G26" s="3"/>
      <c r="H26" s="50">
        <f t="shared" si="0"/>
        <v>2</v>
      </c>
      <c r="I26" s="49">
        <f t="shared" si="1"/>
        <v>4.2199999999999994E-2</v>
      </c>
      <c r="J26" s="48">
        <f t="shared" si="2"/>
        <v>110250</v>
      </c>
      <c r="K26" s="46">
        <f t="shared" si="3"/>
        <v>0.92065700588126753</v>
      </c>
      <c r="L26" s="47">
        <f t="shared" si="4"/>
        <v>101502.43489999999</v>
      </c>
      <c r="M26" s="47">
        <f t="shared" si="5"/>
        <v>4283.4027999999998</v>
      </c>
      <c r="R26" s="15"/>
      <c r="S26" s="24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4"/>
      <c r="AH26" s="4"/>
      <c r="AI26" s="4"/>
      <c r="AJ26" s="4"/>
      <c r="AK26" s="4"/>
    </row>
    <row r="27" spans="1:37" ht="35.549999999999997" customHeight="1" x14ac:dyDescent="0.3">
      <c r="B27" s="6" t="s">
        <v>22</v>
      </c>
      <c r="C27" s="6"/>
      <c r="D27" s="16"/>
      <c r="F27" s="24"/>
      <c r="G27" s="3"/>
      <c r="H27" s="50">
        <f t="shared" si="0"/>
        <v>3</v>
      </c>
      <c r="I27" s="49">
        <f t="shared" si="1"/>
        <v>4.3199999999999995E-2</v>
      </c>
      <c r="J27" s="48">
        <f t="shared" si="2"/>
        <v>113006</v>
      </c>
      <c r="K27" s="46">
        <f t="shared" si="3"/>
        <v>0.88084047985832481</v>
      </c>
      <c r="L27" s="47">
        <f t="shared" si="4"/>
        <v>99540.259300000005</v>
      </c>
      <c r="M27" s="47">
        <f t="shared" si="5"/>
        <v>4300.1391999999996</v>
      </c>
      <c r="S27" s="24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4"/>
      <c r="AH27" s="4"/>
      <c r="AI27" s="4"/>
      <c r="AJ27" s="4"/>
      <c r="AK27" s="4"/>
    </row>
    <row r="28" spans="1:37" x14ac:dyDescent="0.3">
      <c r="B28" s="6" t="s">
        <v>21</v>
      </c>
      <c r="C28" s="6"/>
      <c r="D28" s="10"/>
      <c r="F28" s="24"/>
      <c r="G28" s="3"/>
      <c r="H28" s="50">
        <f t="shared" si="0"/>
        <v>4</v>
      </c>
      <c r="I28" s="49">
        <f t="shared" si="1"/>
        <v>4.4099999999999993E-2</v>
      </c>
      <c r="J28" s="48">
        <f t="shared" si="2"/>
        <v>115831</v>
      </c>
      <c r="K28" s="46">
        <f t="shared" si="3"/>
        <v>0.84145639804606576</v>
      </c>
      <c r="L28" s="47">
        <f t="shared" si="4"/>
        <v>97466.736000000004</v>
      </c>
      <c r="M28" s="47">
        <f t="shared" si="5"/>
        <v>4298.2830999999996</v>
      </c>
      <c r="S28" s="24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4"/>
      <c r="AH28" s="4"/>
      <c r="AI28" s="4"/>
      <c r="AJ28" s="4"/>
      <c r="AK28" s="4"/>
    </row>
    <row r="29" spans="1:37" x14ac:dyDescent="0.3">
      <c r="C29" s="6"/>
      <c r="D29" s="10"/>
      <c r="F29" s="24"/>
      <c r="G29" s="3"/>
      <c r="H29" s="50">
        <f t="shared" si="0"/>
        <v>5</v>
      </c>
      <c r="I29" s="49">
        <f t="shared" si="1"/>
        <v>4.4899999999999995E-2</v>
      </c>
      <c r="J29" s="48">
        <f t="shared" si="2"/>
        <v>118727</v>
      </c>
      <c r="K29" s="46">
        <f t="shared" si="3"/>
        <v>0.802835104618708</v>
      </c>
      <c r="L29" s="47">
        <f t="shared" si="4"/>
        <v>95318.203500000003</v>
      </c>
      <c r="M29" s="47">
        <f t="shared" si="5"/>
        <v>4279.7873</v>
      </c>
      <c r="S29" s="24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4"/>
      <c r="AH29" s="4"/>
      <c r="AI29" s="4"/>
      <c r="AJ29" s="4"/>
      <c r="AK29" s="4"/>
    </row>
    <row r="30" spans="1:37" x14ac:dyDescent="0.3">
      <c r="B30" s="59" t="s">
        <v>3</v>
      </c>
      <c r="C30" s="59" t="s">
        <v>20</v>
      </c>
      <c r="D30" s="59" t="s">
        <v>16</v>
      </c>
      <c r="F30" s="24"/>
      <c r="G30" s="3"/>
      <c r="H30" s="50">
        <f t="shared" si="0"/>
        <v>6</v>
      </c>
      <c r="I30" s="49">
        <f t="shared" si="1"/>
        <v>4.5599999999999995E-2</v>
      </c>
      <c r="J30" s="48">
        <f t="shared" si="2"/>
        <v>119914</v>
      </c>
      <c r="K30" s="46">
        <f t="shared" si="3"/>
        <v>0.76525566378112009</v>
      </c>
      <c r="L30" s="47">
        <f t="shared" si="4"/>
        <v>91764.867700000003</v>
      </c>
      <c r="M30" s="47">
        <f t="shared" si="5"/>
        <v>4184.4780000000001</v>
      </c>
      <c r="S30" s="24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4"/>
      <c r="AH30" s="4"/>
      <c r="AI30" s="4"/>
      <c r="AJ30" s="4"/>
      <c r="AK30" s="4"/>
    </row>
    <row r="31" spans="1:37" x14ac:dyDescent="0.3">
      <c r="A31" s="11"/>
      <c r="B31" s="6">
        <v>0</v>
      </c>
      <c r="C31" s="58">
        <v>100000</v>
      </c>
      <c r="D31" s="57">
        <v>3.9899999999999998E-2</v>
      </c>
      <c r="E31" s="56"/>
      <c r="F31" s="24"/>
      <c r="G31" s="3"/>
      <c r="H31" s="50">
        <f t="shared" si="0"/>
        <v>7</v>
      </c>
      <c r="I31" s="49">
        <f t="shared" si="1"/>
        <v>4.6199999999999998E-2</v>
      </c>
      <c r="J31" s="48">
        <f t="shared" si="2"/>
        <v>121114</v>
      </c>
      <c r="K31" s="46">
        <f t="shared" si="3"/>
        <v>0.72894874092270301</v>
      </c>
      <c r="L31" s="47">
        <f t="shared" si="4"/>
        <v>88285.897800000006</v>
      </c>
      <c r="M31" s="47">
        <f t="shared" si="5"/>
        <v>4078.8085000000001</v>
      </c>
      <c r="S31" s="24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4"/>
      <c r="AH31" s="4"/>
      <c r="AI31" s="4"/>
      <c r="AJ31" s="4"/>
      <c r="AK31" s="4"/>
    </row>
    <row r="32" spans="1:37" x14ac:dyDescent="0.3">
      <c r="B32" s="6">
        <f t="shared" ref="B32:B50" si="6">B31+1</f>
        <v>1</v>
      </c>
      <c r="C32" s="58">
        <v>105000</v>
      </c>
      <c r="D32" s="57">
        <v>4.1099999999999998E-2</v>
      </c>
      <c r="E32" s="56"/>
      <c r="F32" s="24"/>
      <c r="G32" s="3"/>
      <c r="H32" s="50">
        <f t="shared" si="0"/>
        <v>8</v>
      </c>
      <c r="I32" s="49">
        <f t="shared" si="1"/>
        <v>4.6800000000000001E-2</v>
      </c>
      <c r="J32" s="48">
        <f t="shared" si="2"/>
        <v>122325</v>
      </c>
      <c r="K32" s="46">
        <f t="shared" si="3"/>
        <v>0.69356998172828099</v>
      </c>
      <c r="L32" s="47">
        <f t="shared" si="4"/>
        <v>84840.948000000004</v>
      </c>
      <c r="M32" s="47">
        <f t="shared" si="5"/>
        <v>3970.5563999999999</v>
      </c>
      <c r="S32" s="24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4"/>
      <c r="AH32" s="4"/>
      <c r="AI32" s="4"/>
      <c r="AJ32" s="4"/>
      <c r="AK32" s="4"/>
    </row>
    <row r="33" spans="1:37" x14ac:dyDescent="0.3">
      <c r="B33" s="6">
        <f t="shared" si="6"/>
        <v>2</v>
      </c>
      <c r="C33" s="58">
        <v>110250</v>
      </c>
      <c r="D33" s="57">
        <v>4.2199999999999994E-2</v>
      </c>
      <c r="E33" s="56"/>
      <c r="F33" s="24"/>
      <c r="G33" s="3"/>
      <c r="H33" s="50">
        <f t="shared" si="0"/>
        <v>9</v>
      </c>
      <c r="I33" s="49">
        <f t="shared" si="1"/>
        <v>4.7300000000000002E-2</v>
      </c>
      <c r="J33" s="48">
        <f t="shared" si="2"/>
        <v>116209</v>
      </c>
      <c r="K33" s="46">
        <f t="shared" si="3"/>
        <v>0.65972063480236387</v>
      </c>
      <c r="L33" s="47">
        <f t="shared" si="4"/>
        <v>76665.475200000001</v>
      </c>
      <c r="M33" s="47">
        <f t="shared" si="5"/>
        <v>3626.277</v>
      </c>
      <c r="S33" s="24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4"/>
      <c r="AH33" s="4"/>
      <c r="AI33" s="4"/>
      <c r="AJ33" s="4"/>
      <c r="AK33" s="4"/>
    </row>
    <row r="34" spans="1:37" x14ac:dyDescent="0.3">
      <c r="B34" s="6">
        <f t="shared" si="6"/>
        <v>3</v>
      </c>
      <c r="C34" s="58">
        <v>113006</v>
      </c>
      <c r="D34" s="57">
        <v>4.3199999999999995E-2</v>
      </c>
      <c r="E34" s="56"/>
      <c r="F34" s="24"/>
      <c r="G34" s="3"/>
      <c r="H34" s="50">
        <f t="shared" si="0"/>
        <v>10</v>
      </c>
      <c r="I34" s="49">
        <f t="shared" si="1"/>
        <v>4.7800000000000002E-2</v>
      </c>
      <c r="J34" s="48">
        <f t="shared" si="2"/>
        <v>110398</v>
      </c>
      <c r="K34" s="46">
        <f t="shared" si="3"/>
        <v>0.62692567884038986</v>
      </c>
      <c r="L34" s="47">
        <f t="shared" si="4"/>
        <v>69211.341100000005</v>
      </c>
      <c r="M34" s="47">
        <f t="shared" si="5"/>
        <v>3308.3020999999999</v>
      </c>
      <c r="S34" s="24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4"/>
      <c r="AH34" s="4"/>
      <c r="AI34" s="4"/>
      <c r="AJ34" s="4"/>
      <c r="AK34" s="4"/>
    </row>
    <row r="35" spans="1:37" x14ac:dyDescent="0.3">
      <c r="B35" s="6">
        <f t="shared" si="6"/>
        <v>4</v>
      </c>
      <c r="C35" s="58">
        <v>115831</v>
      </c>
      <c r="D35" s="57">
        <v>4.4099999999999993E-2</v>
      </c>
      <c r="E35" s="56"/>
      <c r="F35" s="24"/>
      <c r="G35" s="3"/>
      <c r="H35" s="50">
        <f t="shared" si="0"/>
        <v>11</v>
      </c>
      <c r="I35" s="49">
        <f t="shared" si="1"/>
        <v>4.82E-2</v>
      </c>
      <c r="J35" s="48">
        <f t="shared" si="2"/>
        <v>82799</v>
      </c>
      <c r="K35" s="46">
        <f t="shared" si="3"/>
        <v>0.59581892139376647</v>
      </c>
      <c r="L35" s="47">
        <f t="shared" si="4"/>
        <v>49333.210899999998</v>
      </c>
      <c r="M35" s="47">
        <f t="shared" si="5"/>
        <v>2377.8607999999999</v>
      </c>
      <c r="S35" s="24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4"/>
      <c r="AH35" s="4"/>
      <c r="AI35" s="4"/>
      <c r="AJ35" s="4"/>
      <c r="AK35" s="4"/>
    </row>
    <row r="36" spans="1:37" x14ac:dyDescent="0.3">
      <c r="B36" s="6">
        <f t="shared" si="6"/>
        <v>5</v>
      </c>
      <c r="C36" s="58">
        <v>118727</v>
      </c>
      <c r="D36" s="57">
        <v>4.4899999999999995E-2</v>
      </c>
      <c r="E36" s="56"/>
      <c r="F36" s="24"/>
      <c r="G36" s="3"/>
      <c r="H36" s="50">
        <f t="shared" si="0"/>
        <v>12</v>
      </c>
      <c r="I36" s="49">
        <f t="shared" si="1"/>
        <v>4.8599999999999997E-2</v>
      </c>
      <c r="J36" s="48">
        <f t="shared" si="2"/>
        <v>62099</v>
      </c>
      <c r="K36" s="46">
        <f t="shared" si="3"/>
        <v>0.56582451451715488</v>
      </c>
      <c r="L36" s="47">
        <f t="shared" si="4"/>
        <v>35137.136500000001</v>
      </c>
      <c r="M36" s="47">
        <f t="shared" si="5"/>
        <v>1707.6648</v>
      </c>
      <c r="S36" s="24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4"/>
      <c r="AH36" s="4"/>
      <c r="AI36" s="4"/>
      <c r="AJ36" s="4"/>
      <c r="AK36" s="4"/>
    </row>
    <row r="37" spans="1:37" x14ac:dyDescent="0.3">
      <c r="B37" s="6">
        <f t="shared" si="6"/>
        <v>6</v>
      </c>
      <c r="C37" s="58">
        <v>119914</v>
      </c>
      <c r="D37" s="57">
        <v>4.5599999999999995E-2</v>
      </c>
      <c r="E37" s="56"/>
      <c r="F37" s="24"/>
      <c r="G37" s="3"/>
      <c r="H37" s="50">
        <f t="shared" si="0"/>
        <v>13</v>
      </c>
      <c r="I37" s="49">
        <f t="shared" si="1"/>
        <v>4.8899999999999999E-2</v>
      </c>
      <c r="J37" s="48">
        <f t="shared" si="2"/>
        <v>46574</v>
      </c>
      <c r="K37" s="46">
        <f t="shared" si="3"/>
        <v>0.53759706576716715</v>
      </c>
      <c r="L37" s="47">
        <f t="shared" si="4"/>
        <v>25038.045699999999</v>
      </c>
      <c r="M37" s="47">
        <f t="shared" si="5"/>
        <v>1224.3604</v>
      </c>
      <c r="S37" s="24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4"/>
      <c r="AH37" s="4"/>
      <c r="AI37" s="4"/>
      <c r="AJ37" s="4"/>
      <c r="AK37" s="4"/>
    </row>
    <row r="38" spans="1:37" x14ac:dyDescent="0.3">
      <c r="B38" s="6">
        <f t="shared" si="6"/>
        <v>7</v>
      </c>
      <c r="C38" s="58">
        <v>121114</v>
      </c>
      <c r="D38" s="57">
        <v>4.6199999999999998E-2</v>
      </c>
      <c r="E38" s="56"/>
      <c r="F38" s="24"/>
      <c r="G38" s="3"/>
      <c r="H38" s="50">
        <f t="shared" si="0"/>
        <v>14</v>
      </c>
      <c r="I38" s="49">
        <f t="shared" si="1"/>
        <v>4.9200000000000001E-2</v>
      </c>
      <c r="J38" s="48">
        <f t="shared" si="2"/>
        <v>34931</v>
      </c>
      <c r="K38" s="46">
        <f t="shared" si="3"/>
        <v>0.51048625508958578</v>
      </c>
      <c r="L38" s="47">
        <f t="shared" si="4"/>
        <v>17831.795399999999</v>
      </c>
      <c r="M38" s="47">
        <f t="shared" si="5"/>
        <v>877.32429999999999</v>
      </c>
      <c r="S38" s="24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4"/>
      <c r="AH38" s="4"/>
      <c r="AI38" s="4"/>
      <c r="AJ38" s="4"/>
      <c r="AK38" s="4"/>
    </row>
    <row r="39" spans="1:37" x14ac:dyDescent="0.3">
      <c r="B39" s="6">
        <f t="shared" si="6"/>
        <v>8</v>
      </c>
      <c r="C39" s="58">
        <v>122325</v>
      </c>
      <c r="D39" s="57">
        <v>4.6800000000000001E-2</v>
      </c>
      <c r="E39" s="56"/>
      <c r="F39" s="24"/>
      <c r="G39" s="3"/>
      <c r="H39" s="50">
        <f t="shared" si="0"/>
        <v>15</v>
      </c>
      <c r="I39" s="49">
        <f t="shared" si="1"/>
        <v>4.9399999999999999E-2</v>
      </c>
      <c r="J39" s="48">
        <f t="shared" si="2"/>
        <v>26198</v>
      </c>
      <c r="K39" s="46">
        <f t="shared" si="3"/>
        <v>0.48515901099475223</v>
      </c>
      <c r="L39" s="47">
        <f t="shared" si="4"/>
        <v>12710.1958</v>
      </c>
      <c r="M39" s="47">
        <f t="shared" si="5"/>
        <v>627.88369999999998</v>
      </c>
      <c r="S39" s="24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4"/>
      <c r="AH39" s="4"/>
      <c r="AI39" s="4"/>
      <c r="AJ39" s="4"/>
      <c r="AK39" s="4"/>
    </row>
    <row r="40" spans="1:37" x14ac:dyDescent="0.3">
      <c r="B40" s="6">
        <f t="shared" si="6"/>
        <v>9</v>
      </c>
      <c r="C40" s="58">
        <v>116209</v>
      </c>
      <c r="D40" s="57">
        <v>4.7300000000000002E-2</v>
      </c>
      <c r="E40" s="56"/>
      <c r="F40" s="24"/>
      <c r="G40" s="3"/>
      <c r="H40" s="50">
        <f t="shared" si="0"/>
        <v>16</v>
      </c>
      <c r="I40" s="49">
        <f t="shared" si="1"/>
        <v>4.9599999999999998E-2</v>
      </c>
      <c r="J40" s="48">
        <f t="shared" si="2"/>
        <v>19648</v>
      </c>
      <c r="K40" s="46">
        <f t="shared" si="3"/>
        <v>0.46091288322582319</v>
      </c>
      <c r="L40" s="47">
        <f t="shared" si="4"/>
        <v>9056.0162999999993</v>
      </c>
      <c r="M40" s="47">
        <f t="shared" si="5"/>
        <v>449.17840000000001</v>
      </c>
      <c r="S40" s="24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  <c r="AJ40" s="4"/>
      <c r="AK40" s="4"/>
    </row>
    <row r="41" spans="1:37" x14ac:dyDescent="0.3">
      <c r="A41" s="11"/>
      <c r="B41" s="6">
        <f t="shared" si="6"/>
        <v>10</v>
      </c>
      <c r="C41" s="58">
        <v>110398</v>
      </c>
      <c r="D41" s="57">
        <v>4.7800000000000002E-2</v>
      </c>
      <c r="E41" s="56"/>
      <c r="F41" s="24"/>
      <c r="G41" s="3"/>
      <c r="H41" s="50">
        <f t="shared" si="0"/>
        <v>17</v>
      </c>
      <c r="I41" s="49">
        <f t="shared" si="1"/>
        <v>4.9799999999999997E-2</v>
      </c>
      <c r="J41" s="48">
        <f t="shared" si="2"/>
        <v>14736</v>
      </c>
      <c r="K41" s="46">
        <f t="shared" si="3"/>
        <v>0.4377118826536554</v>
      </c>
      <c r="L41" s="47">
        <f t="shared" si="4"/>
        <v>6450.1223</v>
      </c>
      <c r="M41" s="47">
        <f t="shared" si="5"/>
        <v>321.21609999999998</v>
      </c>
      <c r="S41" s="24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  <c r="AJ41" s="4"/>
      <c r="AK41" s="4"/>
    </row>
    <row r="42" spans="1:37" x14ac:dyDescent="0.3">
      <c r="A42" s="11"/>
      <c r="B42" s="6">
        <f t="shared" si="6"/>
        <v>11</v>
      </c>
      <c r="C42" s="58">
        <v>82799</v>
      </c>
      <c r="D42" s="57">
        <v>4.82E-2</v>
      </c>
      <c r="E42" s="56"/>
      <c r="F42" s="24"/>
      <c r="G42" s="3"/>
      <c r="H42" s="50">
        <f t="shared" si="0"/>
        <v>18</v>
      </c>
      <c r="I42" s="49">
        <f t="shared" si="1"/>
        <v>4.99E-2</v>
      </c>
      <c r="J42" s="48">
        <f t="shared" si="2"/>
        <v>11052</v>
      </c>
      <c r="K42" s="46">
        <f t="shared" si="3"/>
        <v>0.4162336208805274</v>
      </c>
      <c r="L42" s="47">
        <f t="shared" si="4"/>
        <v>4600.2139999999999</v>
      </c>
      <c r="M42" s="47">
        <f t="shared" si="5"/>
        <v>229.55070000000001</v>
      </c>
      <c r="S42" s="24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  <c r="AJ42" s="4"/>
      <c r="AK42" s="4"/>
    </row>
    <row r="43" spans="1:37" x14ac:dyDescent="0.3">
      <c r="B43" s="6">
        <f t="shared" si="6"/>
        <v>12</v>
      </c>
      <c r="C43" s="58">
        <v>62099</v>
      </c>
      <c r="D43" s="57">
        <v>4.8599999999999997E-2</v>
      </c>
      <c r="E43" s="56"/>
      <c r="F43" s="24"/>
      <c r="G43" s="3"/>
      <c r="H43" s="50">
        <f t="shared" si="0"/>
        <v>19</v>
      </c>
      <c r="I43" s="49">
        <f t="shared" si="1"/>
        <v>0.05</v>
      </c>
      <c r="J43" s="48">
        <f t="shared" si="2"/>
        <v>5526</v>
      </c>
      <c r="K43" s="46">
        <f t="shared" si="3"/>
        <v>0.39573395701665059</v>
      </c>
      <c r="L43" s="47">
        <f t="shared" si="4"/>
        <v>2186.8258000000001</v>
      </c>
      <c r="M43" s="47">
        <f t="shared" si="5"/>
        <v>109.3413</v>
      </c>
      <c r="S43" s="24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4"/>
      <c r="AH43" s="4"/>
      <c r="AI43" s="4"/>
      <c r="AJ43" s="4"/>
      <c r="AK43" s="4"/>
    </row>
    <row r="44" spans="1:37" x14ac:dyDescent="0.3">
      <c r="B44" s="6">
        <f t="shared" si="6"/>
        <v>13</v>
      </c>
      <c r="C44" s="58">
        <v>46574</v>
      </c>
      <c r="D44" s="57">
        <v>4.8899999999999999E-2</v>
      </c>
      <c r="E44" s="56"/>
      <c r="F44" s="24"/>
      <c r="G44" s="3"/>
      <c r="I44" s="31"/>
      <c r="J44" s="31"/>
      <c r="K44" s="46">
        <f t="shared" si="3"/>
        <v>1</v>
      </c>
      <c r="L44" s="13"/>
      <c r="N44" s="37"/>
      <c r="S44" s="24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4"/>
      <c r="AH44" s="4"/>
      <c r="AI44" s="4"/>
      <c r="AJ44" s="4"/>
      <c r="AK44" s="4"/>
    </row>
    <row r="45" spans="1:37" x14ac:dyDescent="0.3">
      <c r="A45" s="11"/>
      <c r="B45" s="6">
        <f t="shared" si="6"/>
        <v>14</v>
      </c>
      <c r="C45" s="58">
        <v>34931</v>
      </c>
      <c r="D45" s="57">
        <v>4.9200000000000001E-2</v>
      </c>
      <c r="E45" s="56"/>
      <c r="F45" s="24"/>
      <c r="G45" s="3"/>
      <c r="S45" s="24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4"/>
      <c r="AH45" s="4"/>
      <c r="AI45" s="4"/>
      <c r="AJ45" s="4"/>
      <c r="AK45" s="4"/>
    </row>
    <row r="46" spans="1:37" x14ac:dyDescent="0.3">
      <c r="B46" s="6">
        <f t="shared" si="6"/>
        <v>15</v>
      </c>
      <c r="C46" s="58">
        <v>26198</v>
      </c>
      <c r="D46" s="57">
        <v>4.9399999999999999E-2</v>
      </c>
      <c r="E46" s="56"/>
      <c r="F46" s="24"/>
      <c r="G46" s="3"/>
      <c r="K46" s="55" t="s">
        <v>19</v>
      </c>
      <c r="L46" s="44">
        <f>SUM(L24:L43)</f>
        <v>1167794.5911999999</v>
      </c>
      <c r="M46" s="13"/>
      <c r="S46" s="24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4"/>
      <c r="AH46" s="4"/>
      <c r="AI46" s="4"/>
      <c r="AJ46" s="4"/>
      <c r="AK46" s="4"/>
    </row>
    <row r="47" spans="1:37" x14ac:dyDescent="0.3">
      <c r="A47" s="11"/>
      <c r="B47" s="6">
        <f t="shared" si="6"/>
        <v>16</v>
      </c>
      <c r="C47" s="58">
        <v>19648</v>
      </c>
      <c r="D47" s="57">
        <v>4.9599999999999998E-2</v>
      </c>
      <c r="E47" s="56"/>
      <c r="F47" s="24"/>
      <c r="G47" s="3"/>
      <c r="R47" s="37"/>
      <c r="S47" s="24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4"/>
      <c r="AH47" s="4"/>
      <c r="AI47" s="4"/>
      <c r="AJ47" s="4"/>
      <c r="AK47" s="4"/>
    </row>
    <row r="48" spans="1:37" ht="16.2" thickBot="1" x14ac:dyDescent="0.35">
      <c r="B48" s="6">
        <f t="shared" si="6"/>
        <v>17</v>
      </c>
      <c r="C48" s="58">
        <v>14736</v>
      </c>
      <c r="D48" s="57">
        <v>4.9799999999999997E-2</v>
      </c>
      <c r="E48" s="56"/>
      <c r="F48" s="24"/>
      <c r="G48" s="3"/>
      <c r="S48" s="24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4"/>
      <c r="AH48" s="4"/>
      <c r="AI48" s="4"/>
      <c r="AJ48" s="4"/>
      <c r="AK48" s="4"/>
    </row>
    <row r="49" spans="1:37" ht="16.2" thickBot="1" x14ac:dyDescent="0.35">
      <c r="B49" s="6">
        <f t="shared" si="6"/>
        <v>18</v>
      </c>
      <c r="C49" s="58">
        <v>11052</v>
      </c>
      <c r="D49" s="57">
        <v>4.99E-2</v>
      </c>
      <c r="E49" s="56"/>
      <c r="F49" s="24"/>
      <c r="G49" s="3"/>
      <c r="H49" s="36" t="s">
        <v>18</v>
      </c>
      <c r="I49" s="54"/>
      <c r="J49" s="54"/>
      <c r="K49" s="54"/>
      <c r="L49" s="54"/>
      <c r="M49" s="34">
        <f>SUM(M24:M43)</f>
        <v>52389.549899999998</v>
      </c>
      <c r="S49" s="24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11"/>
      <c r="B50" s="6">
        <f t="shared" si="6"/>
        <v>19</v>
      </c>
      <c r="C50" s="58">
        <v>5526</v>
      </c>
      <c r="D50" s="57">
        <v>0.05</v>
      </c>
      <c r="E50" s="56"/>
      <c r="F50" s="24"/>
      <c r="G50" s="3"/>
      <c r="H50" s="32"/>
      <c r="I50" s="3"/>
      <c r="J50" s="3"/>
      <c r="S50" s="24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11"/>
      <c r="B51" s="11"/>
      <c r="C51" s="11"/>
      <c r="D51" s="11"/>
      <c r="F51" s="24"/>
      <c r="G51" s="3"/>
      <c r="I51" s="3"/>
      <c r="J51" s="3"/>
      <c r="S51" s="24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11"/>
      <c r="B52" s="11"/>
      <c r="C52" s="11"/>
      <c r="D52" s="11"/>
      <c r="F52" s="24"/>
      <c r="G52" s="3"/>
      <c r="I52" s="3"/>
      <c r="J52" s="3"/>
      <c r="N52" s="33"/>
      <c r="R52" s="37"/>
      <c r="S52" s="24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11"/>
      <c r="B53" s="11"/>
      <c r="C53" s="11"/>
      <c r="D53" s="11"/>
      <c r="F53" s="24"/>
      <c r="G53" s="3"/>
      <c r="I53" s="3"/>
      <c r="J53" s="3"/>
      <c r="N53" s="32"/>
      <c r="O53" s="1"/>
      <c r="P53" s="1"/>
      <c r="Q53" s="1"/>
      <c r="R53" s="1"/>
      <c r="S53" s="24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11"/>
      <c r="B54" s="11"/>
      <c r="C54" s="11"/>
      <c r="D54" s="11"/>
      <c r="F54" s="24"/>
      <c r="G54" s="3"/>
      <c r="H54" s="3"/>
      <c r="I54" s="3"/>
      <c r="J54" s="3"/>
      <c r="K54" s="3"/>
      <c r="L54" s="3"/>
      <c r="M54" s="3"/>
      <c r="O54" s="1"/>
      <c r="P54" s="1"/>
      <c r="Q54" s="1"/>
      <c r="R54" s="1"/>
      <c r="S54" s="24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11"/>
      <c r="B55" s="11"/>
      <c r="C55" s="11"/>
      <c r="D55" s="11"/>
      <c r="F55" s="24"/>
      <c r="G55" s="3"/>
      <c r="H55" s="53" t="s">
        <v>17</v>
      </c>
      <c r="I55" s="3"/>
      <c r="J55" s="3"/>
      <c r="K55" s="28"/>
      <c r="L55" s="31"/>
      <c r="M55" s="31"/>
      <c r="Q55" s="1"/>
      <c r="R55" s="1"/>
      <c r="S55" s="24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11"/>
      <c r="B56" s="11"/>
      <c r="C56" s="11"/>
      <c r="D56" s="11"/>
      <c r="F56" s="24"/>
      <c r="G56" s="3"/>
      <c r="H56" s="3"/>
      <c r="I56" s="3"/>
      <c r="J56" s="3"/>
      <c r="L56" s="31"/>
      <c r="M56" s="31"/>
      <c r="Q56" s="1"/>
      <c r="R56" s="1"/>
      <c r="S56" s="24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11"/>
      <c r="B57" s="11"/>
      <c r="C57" s="11"/>
      <c r="D57" s="11"/>
      <c r="F57" s="24"/>
      <c r="G57" s="3"/>
      <c r="H57" s="3"/>
      <c r="I57" s="3"/>
      <c r="J57" s="3"/>
      <c r="L57" s="31"/>
      <c r="M57" s="31"/>
      <c r="N57" s="3"/>
      <c r="R57" s="37"/>
      <c r="S57" s="24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11"/>
      <c r="B58" s="11"/>
      <c r="C58" s="11"/>
      <c r="D58" s="11"/>
      <c r="F58" s="24"/>
      <c r="G58" s="3"/>
      <c r="H58" s="52" t="s">
        <v>3</v>
      </c>
      <c r="I58" s="52" t="s">
        <v>16</v>
      </c>
      <c r="J58" s="52" t="s">
        <v>15</v>
      </c>
      <c r="K58" s="15" t="s">
        <v>14</v>
      </c>
      <c r="L58" s="15" t="s">
        <v>13</v>
      </c>
      <c r="M58" s="15" t="s">
        <v>12</v>
      </c>
      <c r="N58" s="15" t="s">
        <v>11</v>
      </c>
      <c r="R58" s="32"/>
      <c r="S58" s="24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11"/>
      <c r="B59" s="11"/>
      <c r="C59" s="11"/>
      <c r="D59" s="11"/>
      <c r="F59" s="24"/>
      <c r="G59" s="3"/>
      <c r="H59" s="50">
        <f t="shared" ref="H59:J78" si="7">H24</f>
        <v>0</v>
      </c>
      <c r="I59" s="49">
        <f t="shared" si="7"/>
        <v>3.9899999999999998E-2</v>
      </c>
      <c r="J59" s="48">
        <f t="shared" si="7"/>
        <v>100000</v>
      </c>
      <c r="K59" s="51">
        <v>4.6795400000000001E-2</v>
      </c>
      <c r="L59" s="46">
        <f t="shared" ref="L59:L79" si="8">(1+K59)^-H59</f>
        <v>1</v>
      </c>
      <c r="M59" s="47">
        <f t="shared" ref="M59:M78" si="9">ROUND(L59*J59,$I$19)</f>
        <v>100000</v>
      </c>
      <c r="N59" s="47">
        <f>ROUND(M59*K59,$I$19)</f>
        <v>4679.54</v>
      </c>
      <c r="R59" s="32"/>
      <c r="S59" s="24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11"/>
      <c r="B60" s="11"/>
      <c r="C60" s="11"/>
      <c r="D60" s="11"/>
      <c r="F60" s="24"/>
      <c r="G60" s="3"/>
      <c r="H60" s="50">
        <f t="shared" si="7"/>
        <v>1</v>
      </c>
      <c r="I60" s="49">
        <f t="shared" si="7"/>
        <v>4.1099999999999998E-2</v>
      </c>
      <c r="J60" s="48">
        <f t="shared" si="7"/>
        <v>105000</v>
      </c>
      <c r="K60" s="2">
        <f t="shared" ref="K60:K78" si="10">K59</f>
        <v>4.6795400000000001E-2</v>
      </c>
      <c r="L60" s="46">
        <f t="shared" si="8"/>
        <v>0.95529651735191046</v>
      </c>
      <c r="M60" s="47">
        <f t="shared" si="9"/>
        <v>100306.13430000001</v>
      </c>
      <c r="N60" s="47">
        <f t="shared" ref="N60:N78" si="11">ROUND(M60*K60,$I$19)</f>
        <v>4693.8657000000003</v>
      </c>
      <c r="O60" s="3"/>
      <c r="P60" s="3"/>
      <c r="R60" s="31"/>
      <c r="S60" s="24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F61" s="24"/>
      <c r="G61" s="3"/>
      <c r="H61" s="50">
        <f t="shared" si="7"/>
        <v>2</v>
      </c>
      <c r="I61" s="49">
        <f t="shared" si="7"/>
        <v>4.2199999999999994E-2</v>
      </c>
      <c r="J61" s="48">
        <f t="shared" si="7"/>
        <v>110250</v>
      </c>
      <c r="K61" s="2">
        <f t="shared" si="10"/>
        <v>4.6795400000000001E-2</v>
      </c>
      <c r="L61" s="46">
        <f t="shared" si="8"/>
        <v>0.91259143606468895</v>
      </c>
      <c r="M61" s="47">
        <f t="shared" si="9"/>
        <v>100613.2058</v>
      </c>
      <c r="N61" s="47">
        <f t="shared" si="11"/>
        <v>4708.2352000000001</v>
      </c>
      <c r="O61" s="3"/>
      <c r="P61" s="3"/>
      <c r="R61" s="3"/>
      <c r="S61" s="24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F62" s="24"/>
      <c r="G62" s="3"/>
      <c r="H62" s="50">
        <f t="shared" si="7"/>
        <v>3</v>
      </c>
      <c r="I62" s="49">
        <f t="shared" si="7"/>
        <v>4.3199999999999995E-2</v>
      </c>
      <c r="J62" s="48">
        <f t="shared" si="7"/>
        <v>113006</v>
      </c>
      <c r="K62" s="2">
        <f t="shared" si="10"/>
        <v>4.6795400000000001E-2</v>
      </c>
      <c r="L62" s="46">
        <f t="shared" si="8"/>
        <v>0.87179542063777593</v>
      </c>
      <c r="M62" s="47">
        <f t="shared" si="9"/>
        <v>98518.113299999997</v>
      </c>
      <c r="N62" s="47">
        <f t="shared" si="11"/>
        <v>4610.1944999999996</v>
      </c>
      <c r="O62" s="3"/>
      <c r="P62" s="3"/>
      <c r="R62" s="3"/>
      <c r="S62" s="24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F63" s="24"/>
      <c r="G63" s="3"/>
      <c r="H63" s="50">
        <f t="shared" si="7"/>
        <v>4</v>
      </c>
      <c r="I63" s="49">
        <f t="shared" si="7"/>
        <v>4.4099999999999993E-2</v>
      </c>
      <c r="J63" s="48">
        <f t="shared" si="7"/>
        <v>115831</v>
      </c>
      <c r="K63" s="2">
        <f t="shared" si="10"/>
        <v>4.6795400000000001E-2</v>
      </c>
      <c r="L63" s="46">
        <f t="shared" si="8"/>
        <v>0.83282312917861112</v>
      </c>
      <c r="M63" s="47">
        <f t="shared" si="9"/>
        <v>96466.7359</v>
      </c>
      <c r="N63" s="47">
        <f t="shared" si="11"/>
        <v>4514.1994999999997</v>
      </c>
      <c r="O63" s="3"/>
      <c r="P63" s="3"/>
      <c r="R63" s="3"/>
      <c r="S63" s="24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F64" s="24"/>
      <c r="G64" s="3"/>
      <c r="H64" s="50">
        <f t="shared" si="7"/>
        <v>5</v>
      </c>
      <c r="I64" s="49">
        <f t="shared" si="7"/>
        <v>4.4899999999999995E-2</v>
      </c>
      <c r="J64" s="48">
        <f t="shared" si="7"/>
        <v>118727</v>
      </c>
      <c r="K64" s="2">
        <f t="shared" si="10"/>
        <v>4.6795400000000001E-2</v>
      </c>
      <c r="L64" s="46">
        <f t="shared" si="8"/>
        <v>0.79559303487444755</v>
      </c>
      <c r="M64" s="47">
        <f t="shared" si="9"/>
        <v>94458.374299999996</v>
      </c>
      <c r="N64" s="47">
        <f t="shared" si="11"/>
        <v>4420.2174000000005</v>
      </c>
      <c r="P64" s="3"/>
      <c r="R64" s="3"/>
      <c r="S64" s="24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4"/>
      <c r="AH64" s="4"/>
      <c r="AI64" s="4"/>
      <c r="AJ64" s="4"/>
      <c r="AK64" s="4"/>
    </row>
    <row r="65" spans="6:37" x14ac:dyDescent="0.3">
      <c r="F65" s="24"/>
      <c r="G65" s="3"/>
      <c r="H65" s="50">
        <f t="shared" si="7"/>
        <v>6</v>
      </c>
      <c r="I65" s="49">
        <f t="shared" si="7"/>
        <v>4.5599999999999995E-2</v>
      </c>
      <c r="J65" s="48">
        <f t="shared" si="7"/>
        <v>119914</v>
      </c>
      <c r="K65" s="2">
        <f t="shared" si="10"/>
        <v>4.6795400000000001E-2</v>
      </c>
      <c r="L65" s="46">
        <f t="shared" si="8"/>
        <v>0.76002725544499672</v>
      </c>
      <c r="M65" s="47">
        <f t="shared" si="9"/>
        <v>91137.908299999996</v>
      </c>
      <c r="N65" s="47">
        <f t="shared" si="11"/>
        <v>4264.8348999999998</v>
      </c>
      <c r="P65" s="3"/>
      <c r="Q65" s="3"/>
      <c r="R65" s="3"/>
      <c r="S65" s="24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4"/>
      <c r="AH65" s="4"/>
      <c r="AI65" s="4"/>
      <c r="AJ65" s="4"/>
      <c r="AK65" s="4"/>
    </row>
    <row r="66" spans="6:37" x14ac:dyDescent="0.3">
      <c r="F66" s="24"/>
      <c r="G66" s="3"/>
      <c r="H66" s="50">
        <f t="shared" si="7"/>
        <v>7</v>
      </c>
      <c r="I66" s="49">
        <f t="shared" si="7"/>
        <v>4.6199999999999998E-2</v>
      </c>
      <c r="J66" s="48">
        <f t="shared" si="7"/>
        <v>121114</v>
      </c>
      <c r="K66" s="2">
        <f t="shared" si="10"/>
        <v>4.6795400000000001E-2</v>
      </c>
      <c r="L66" s="46">
        <f t="shared" si="8"/>
        <v>0.72605139021913623</v>
      </c>
      <c r="M66" s="47">
        <f t="shared" si="9"/>
        <v>87934.988100000002</v>
      </c>
      <c r="N66" s="47">
        <f t="shared" si="11"/>
        <v>4114.9529000000002</v>
      </c>
      <c r="P66" s="3"/>
      <c r="Q66" s="3"/>
      <c r="R66" s="3"/>
      <c r="S66" s="24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4"/>
      <c r="AH66" s="4"/>
      <c r="AI66" s="4"/>
      <c r="AJ66" s="4"/>
      <c r="AK66" s="4"/>
    </row>
    <row r="67" spans="6:37" x14ac:dyDescent="0.3">
      <c r="F67" s="24"/>
      <c r="G67" s="3"/>
      <c r="H67" s="50">
        <f t="shared" si="7"/>
        <v>8</v>
      </c>
      <c r="I67" s="49">
        <f t="shared" si="7"/>
        <v>4.6800000000000001E-2</v>
      </c>
      <c r="J67" s="48">
        <f t="shared" si="7"/>
        <v>122325</v>
      </c>
      <c r="K67" s="2">
        <f t="shared" si="10"/>
        <v>4.6795400000000001E-2</v>
      </c>
      <c r="L67" s="46">
        <f t="shared" si="8"/>
        <v>0.69359436449485368</v>
      </c>
      <c r="M67" s="47">
        <f t="shared" si="9"/>
        <v>84843.930600000007</v>
      </c>
      <c r="N67" s="47">
        <f t="shared" si="11"/>
        <v>3970.3056999999999</v>
      </c>
      <c r="P67" s="3"/>
      <c r="Q67" s="3"/>
      <c r="R67" s="3"/>
      <c r="S67" s="24"/>
      <c r="T67" s="3"/>
      <c r="U67" s="3"/>
      <c r="V67" s="3"/>
      <c r="W67" s="3"/>
      <c r="X67" s="3"/>
      <c r="Y67" s="3"/>
      <c r="Z67" s="3"/>
      <c r="AA67" s="3"/>
      <c r="AB67" s="3"/>
      <c r="AC67" s="3"/>
      <c r="AD67" s="4"/>
      <c r="AE67" s="4"/>
      <c r="AF67" s="4"/>
      <c r="AG67" s="4"/>
      <c r="AH67" s="4"/>
      <c r="AI67" s="4"/>
      <c r="AJ67" s="4"/>
      <c r="AK67" s="4"/>
    </row>
    <row r="68" spans="6:37" x14ac:dyDescent="0.3">
      <c r="F68" s="24"/>
      <c r="G68" s="3"/>
      <c r="H68" s="50">
        <f t="shared" si="7"/>
        <v>9</v>
      </c>
      <c r="I68" s="49">
        <f t="shared" si="7"/>
        <v>4.7300000000000002E-2</v>
      </c>
      <c r="J68" s="48">
        <f t="shared" si="7"/>
        <v>116209</v>
      </c>
      <c r="K68" s="2">
        <f t="shared" si="10"/>
        <v>4.6795400000000001E-2</v>
      </c>
      <c r="L68" s="46">
        <f t="shared" si="8"/>
        <v>0.66258828085684529</v>
      </c>
      <c r="M68" s="47">
        <f t="shared" si="9"/>
        <v>76998.7215</v>
      </c>
      <c r="N68" s="47">
        <f t="shared" si="11"/>
        <v>3603.1860000000001</v>
      </c>
      <c r="P68" s="3"/>
      <c r="Q68" s="3"/>
      <c r="R68" s="3"/>
      <c r="S68" s="24"/>
      <c r="T68" s="3"/>
      <c r="U68" s="3"/>
      <c r="V68" s="3"/>
      <c r="W68" s="3"/>
      <c r="X68" s="3"/>
      <c r="Y68" s="3"/>
      <c r="Z68" s="3"/>
      <c r="AA68" s="3"/>
      <c r="AB68" s="3"/>
      <c r="AC68" s="3"/>
      <c r="AD68" s="4"/>
      <c r="AE68" s="4"/>
      <c r="AF68" s="4"/>
      <c r="AG68" s="4"/>
      <c r="AH68" s="4"/>
      <c r="AI68" s="4"/>
      <c r="AJ68" s="4"/>
      <c r="AK68" s="4"/>
    </row>
    <row r="69" spans="6:37" x14ac:dyDescent="0.3">
      <c r="F69" s="24"/>
      <c r="G69" s="3"/>
      <c r="H69" s="50">
        <f t="shared" si="7"/>
        <v>10</v>
      </c>
      <c r="I69" s="49">
        <f t="shared" si="7"/>
        <v>4.7800000000000002E-2</v>
      </c>
      <c r="J69" s="48">
        <f t="shared" si="7"/>
        <v>110398</v>
      </c>
      <c r="K69" s="2">
        <f t="shared" si="10"/>
        <v>4.6795400000000001E-2</v>
      </c>
      <c r="L69" s="46">
        <f t="shared" si="8"/>
        <v>0.63296827714073378</v>
      </c>
      <c r="M69" s="47">
        <f t="shared" si="9"/>
        <v>69878.431899999996</v>
      </c>
      <c r="N69" s="47">
        <f t="shared" si="11"/>
        <v>3269.9892</v>
      </c>
      <c r="P69" s="3"/>
      <c r="Q69" s="3"/>
      <c r="R69" s="3"/>
      <c r="S69" s="24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4"/>
      <c r="AF69" s="4"/>
      <c r="AG69" s="4"/>
      <c r="AH69" s="4"/>
      <c r="AI69" s="4"/>
      <c r="AJ69" s="4"/>
      <c r="AK69" s="4"/>
    </row>
    <row r="70" spans="6:37" x14ac:dyDescent="0.3">
      <c r="F70" s="24"/>
      <c r="G70" s="3"/>
      <c r="H70" s="50">
        <f t="shared" si="7"/>
        <v>11</v>
      </c>
      <c r="I70" s="49">
        <f t="shared" si="7"/>
        <v>4.82E-2</v>
      </c>
      <c r="J70" s="48">
        <f t="shared" si="7"/>
        <v>82799</v>
      </c>
      <c r="K70" s="2">
        <f t="shared" si="10"/>
        <v>4.6795400000000001E-2</v>
      </c>
      <c r="L70" s="46">
        <f t="shared" si="8"/>
        <v>0.60467239074678192</v>
      </c>
      <c r="M70" s="47">
        <f t="shared" si="9"/>
        <v>50066.2693</v>
      </c>
      <c r="N70" s="47">
        <f t="shared" si="11"/>
        <v>2342.8710999999998</v>
      </c>
      <c r="P70" s="3"/>
      <c r="Q70" s="3"/>
      <c r="R70" s="3"/>
      <c r="S70" s="24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4"/>
      <c r="AF70" s="4"/>
      <c r="AG70" s="4"/>
      <c r="AH70" s="4"/>
      <c r="AI70" s="4"/>
      <c r="AJ70" s="4"/>
      <c r="AK70" s="4"/>
    </row>
    <row r="71" spans="6:37" x14ac:dyDescent="0.3">
      <c r="F71" s="24"/>
      <c r="G71" s="3"/>
      <c r="H71" s="50">
        <f t="shared" si="7"/>
        <v>12</v>
      </c>
      <c r="I71" s="49">
        <f t="shared" si="7"/>
        <v>4.8599999999999997E-2</v>
      </c>
      <c r="J71" s="48">
        <f t="shared" si="7"/>
        <v>62099</v>
      </c>
      <c r="K71" s="2">
        <f t="shared" si="10"/>
        <v>4.6795400000000001E-2</v>
      </c>
      <c r="L71" s="46">
        <f t="shared" si="8"/>
        <v>0.57764142901925419</v>
      </c>
      <c r="M71" s="47">
        <f t="shared" si="9"/>
        <v>35870.955099999999</v>
      </c>
      <c r="N71" s="47">
        <f t="shared" si="11"/>
        <v>1678.5957000000001</v>
      </c>
      <c r="P71" s="3"/>
      <c r="Q71" s="3"/>
      <c r="R71" s="3"/>
      <c r="S71" s="24"/>
      <c r="T71" s="3"/>
      <c r="U71" s="3"/>
      <c r="V71" s="3"/>
      <c r="W71" s="3"/>
      <c r="X71" s="3"/>
      <c r="Y71" s="3"/>
      <c r="Z71" s="3"/>
      <c r="AA71" s="3"/>
      <c r="AB71" s="3"/>
      <c r="AC71" s="3"/>
      <c r="AD71" s="4"/>
      <c r="AE71" s="4"/>
      <c r="AF71" s="4"/>
      <c r="AG71" s="4"/>
      <c r="AH71" s="4"/>
      <c r="AI71" s="4"/>
      <c r="AJ71" s="4"/>
      <c r="AK71" s="4"/>
    </row>
    <row r="72" spans="6:37" x14ac:dyDescent="0.3">
      <c r="F72" s="24"/>
      <c r="G72" s="3"/>
      <c r="H72" s="50">
        <f t="shared" si="7"/>
        <v>13</v>
      </c>
      <c r="I72" s="49">
        <f t="shared" si="7"/>
        <v>4.8899999999999999E-2</v>
      </c>
      <c r="J72" s="48">
        <f t="shared" si="7"/>
        <v>46574</v>
      </c>
      <c r="K72" s="2">
        <f t="shared" si="10"/>
        <v>4.6795400000000001E-2</v>
      </c>
      <c r="L72" s="46">
        <f t="shared" si="8"/>
        <v>0.55181884542027437</v>
      </c>
      <c r="M72" s="47">
        <f t="shared" si="9"/>
        <v>25700.410899999999</v>
      </c>
      <c r="N72" s="47">
        <f t="shared" si="11"/>
        <v>1202.6610000000001</v>
      </c>
      <c r="P72" s="3"/>
      <c r="Q72" s="3"/>
      <c r="R72" s="3"/>
      <c r="S72" s="24"/>
      <c r="T72" s="3"/>
      <c r="U72" s="3"/>
      <c r="V72" s="3"/>
      <c r="W72" s="3"/>
      <c r="X72" s="3"/>
      <c r="Y72" s="3"/>
      <c r="Z72" s="3"/>
      <c r="AA72" s="3"/>
      <c r="AB72" s="3"/>
      <c r="AC72" s="3"/>
      <c r="AD72" s="4"/>
      <c r="AE72" s="4"/>
      <c r="AF72" s="4"/>
      <c r="AG72" s="4"/>
      <c r="AH72" s="4"/>
      <c r="AI72" s="4"/>
      <c r="AJ72" s="4"/>
      <c r="AK72" s="4"/>
    </row>
    <row r="73" spans="6:37" x14ac:dyDescent="0.3">
      <c r="F73" s="24"/>
      <c r="G73" s="3"/>
      <c r="H73" s="50">
        <f t="shared" si="7"/>
        <v>14</v>
      </c>
      <c r="I73" s="49">
        <f t="shared" si="7"/>
        <v>4.9200000000000001E-2</v>
      </c>
      <c r="J73" s="48">
        <f t="shared" si="7"/>
        <v>34931</v>
      </c>
      <c r="K73" s="2">
        <f t="shared" si="10"/>
        <v>4.6795400000000001E-2</v>
      </c>
      <c r="L73" s="46">
        <f t="shared" si="8"/>
        <v>0.52715062123914036</v>
      </c>
      <c r="M73" s="47">
        <f t="shared" si="9"/>
        <v>18413.898399999998</v>
      </c>
      <c r="N73" s="47">
        <f t="shared" si="11"/>
        <v>861.6857</v>
      </c>
      <c r="P73" s="3"/>
      <c r="Q73" s="3"/>
      <c r="R73" s="3"/>
      <c r="S73" s="24"/>
      <c r="T73" s="3"/>
      <c r="U73" s="3"/>
      <c r="V73" s="3"/>
      <c r="W73" s="3"/>
      <c r="X73" s="3"/>
      <c r="Y73" s="3"/>
      <c r="Z73" s="3"/>
      <c r="AA73" s="3"/>
      <c r="AB73" s="3"/>
      <c r="AC73" s="3"/>
      <c r="AD73" s="4"/>
      <c r="AE73" s="4"/>
      <c r="AF73" s="4"/>
      <c r="AG73" s="4"/>
      <c r="AH73" s="4"/>
      <c r="AI73" s="4"/>
      <c r="AJ73" s="4"/>
      <c r="AK73" s="4"/>
    </row>
    <row r="74" spans="6:37" x14ac:dyDescent="0.3">
      <c r="F74" s="24"/>
      <c r="G74" s="3"/>
      <c r="H74" s="50">
        <f t="shared" si="7"/>
        <v>15</v>
      </c>
      <c r="I74" s="49">
        <f t="shared" si="7"/>
        <v>4.9399999999999999E-2</v>
      </c>
      <c r="J74" s="48">
        <f t="shared" si="7"/>
        <v>26198</v>
      </c>
      <c r="K74" s="2">
        <f t="shared" si="10"/>
        <v>4.6795400000000001E-2</v>
      </c>
      <c r="L74" s="46">
        <f t="shared" si="8"/>
        <v>0.50358515258964676</v>
      </c>
      <c r="M74" s="47">
        <f t="shared" si="9"/>
        <v>13192.9238</v>
      </c>
      <c r="N74" s="47">
        <f t="shared" si="11"/>
        <v>617.36810000000003</v>
      </c>
      <c r="P74" s="3"/>
      <c r="Q74" s="3"/>
      <c r="R74" s="3"/>
      <c r="S74" s="24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4"/>
      <c r="AF74" s="4"/>
      <c r="AG74" s="4"/>
      <c r="AH74" s="4"/>
      <c r="AI74" s="4"/>
      <c r="AJ74" s="4"/>
      <c r="AK74" s="4"/>
    </row>
    <row r="75" spans="6:37" x14ac:dyDescent="0.3">
      <c r="F75" s="24"/>
      <c r="G75" s="3"/>
      <c r="H75" s="50">
        <f t="shared" si="7"/>
        <v>16</v>
      </c>
      <c r="I75" s="49">
        <f t="shared" si="7"/>
        <v>4.9599999999999998E-2</v>
      </c>
      <c r="J75" s="48">
        <f t="shared" si="7"/>
        <v>19648</v>
      </c>
      <c r="K75" s="2">
        <f t="shared" si="10"/>
        <v>4.6795400000000001E-2</v>
      </c>
      <c r="L75" s="46">
        <f t="shared" si="8"/>
        <v>0.48107314245902</v>
      </c>
      <c r="M75" s="47">
        <f t="shared" si="9"/>
        <v>9452.1250999999993</v>
      </c>
      <c r="N75" s="47">
        <f t="shared" si="11"/>
        <v>442.31599999999997</v>
      </c>
      <c r="P75" s="3"/>
      <c r="Q75" s="3"/>
      <c r="R75" s="3"/>
      <c r="S75" s="24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4"/>
      <c r="AF75" s="4"/>
      <c r="AG75" s="4"/>
      <c r="AH75" s="4"/>
      <c r="AI75" s="4"/>
      <c r="AJ75" s="4"/>
      <c r="AK75" s="4"/>
    </row>
    <row r="76" spans="6:37" x14ac:dyDescent="0.3">
      <c r="F76" s="24"/>
      <c r="G76" s="3"/>
      <c r="H76" s="50">
        <f t="shared" si="7"/>
        <v>17</v>
      </c>
      <c r="I76" s="49">
        <f t="shared" si="7"/>
        <v>4.9799999999999997E-2</v>
      </c>
      <c r="J76" s="48">
        <f t="shared" si="7"/>
        <v>14736</v>
      </c>
      <c r="K76" s="2">
        <f t="shared" si="10"/>
        <v>4.6795400000000001E-2</v>
      </c>
      <c r="L76" s="46">
        <f t="shared" si="8"/>
        <v>0.45956749758264132</v>
      </c>
      <c r="M76" s="47">
        <f t="shared" si="9"/>
        <v>6772.1866</v>
      </c>
      <c r="N76" s="47">
        <f t="shared" si="11"/>
        <v>316.90719999999999</v>
      </c>
      <c r="P76" s="3"/>
      <c r="Q76" s="3"/>
      <c r="R76" s="3"/>
      <c r="S76" s="24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4"/>
      <c r="AF76" s="4"/>
      <c r="AG76" s="4"/>
      <c r="AH76" s="4"/>
      <c r="AI76" s="4"/>
      <c r="AJ76" s="4"/>
      <c r="AK76" s="4"/>
    </row>
    <row r="77" spans="6:37" x14ac:dyDescent="0.3">
      <c r="F77" s="24"/>
      <c r="G77" s="3"/>
      <c r="H77" s="50">
        <f t="shared" si="7"/>
        <v>18</v>
      </c>
      <c r="I77" s="49">
        <f t="shared" si="7"/>
        <v>4.99E-2</v>
      </c>
      <c r="J77" s="48">
        <f t="shared" si="7"/>
        <v>11052</v>
      </c>
      <c r="K77" s="2">
        <f t="shared" si="10"/>
        <v>4.6795400000000001E-2</v>
      </c>
      <c r="L77" s="46">
        <f t="shared" si="8"/>
        <v>0.43902322992882969</v>
      </c>
      <c r="M77" s="47">
        <f t="shared" si="9"/>
        <v>4852.0847000000003</v>
      </c>
      <c r="N77" s="47">
        <f t="shared" si="11"/>
        <v>227.05520000000001</v>
      </c>
      <c r="P77" s="3"/>
      <c r="Q77" s="3"/>
      <c r="R77" s="3"/>
      <c r="S77" s="24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  <c r="AE77" s="4"/>
      <c r="AF77" s="4"/>
      <c r="AG77" s="4"/>
      <c r="AH77" s="4"/>
      <c r="AI77" s="4"/>
      <c r="AJ77" s="4"/>
      <c r="AK77" s="4"/>
    </row>
    <row r="78" spans="6:37" x14ac:dyDescent="0.3">
      <c r="F78" s="24"/>
      <c r="G78" s="3"/>
      <c r="H78" s="50">
        <f t="shared" si="7"/>
        <v>19</v>
      </c>
      <c r="I78" s="49">
        <f t="shared" si="7"/>
        <v>0.05</v>
      </c>
      <c r="J78" s="48">
        <f t="shared" si="7"/>
        <v>5526</v>
      </c>
      <c r="K78" s="2">
        <f t="shared" si="10"/>
        <v>4.6795400000000001E-2</v>
      </c>
      <c r="L78" s="46">
        <f t="shared" si="8"/>
        <v>0.41939736258759808</v>
      </c>
      <c r="M78" s="47">
        <f t="shared" si="9"/>
        <v>2317.5898000000002</v>
      </c>
      <c r="N78" s="47">
        <f t="shared" si="11"/>
        <v>108.4525</v>
      </c>
      <c r="P78" s="3"/>
      <c r="Q78" s="3"/>
      <c r="R78" s="3"/>
      <c r="S78" s="24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  <c r="AE78" s="4"/>
      <c r="AF78" s="4"/>
      <c r="AG78" s="4"/>
      <c r="AH78" s="4"/>
      <c r="AI78" s="4"/>
      <c r="AJ78" s="4"/>
      <c r="AK78" s="4"/>
    </row>
    <row r="79" spans="6:37" x14ac:dyDescent="0.3">
      <c r="F79" s="24"/>
      <c r="G79" s="3"/>
      <c r="H79" s="3"/>
      <c r="I79" s="3"/>
      <c r="J79" s="3"/>
      <c r="K79" s="13"/>
      <c r="L79" s="46">
        <f t="shared" si="8"/>
        <v>1</v>
      </c>
      <c r="M79" s="13"/>
      <c r="N79" s="47"/>
      <c r="P79" s="3"/>
      <c r="Q79" s="3"/>
      <c r="R79" s="3"/>
      <c r="S79" s="24"/>
      <c r="T79" s="3"/>
      <c r="U79" s="3"/>
      <c r="V79" s="3"/>
      <c r="W79" s="3"/>
      <c r="X79" s="3"/>
      <c r="Y79" s="3"/>
      <c r="Z79" s="3"/>
      <c r="AA79" s="3"/>
      <c r="AB79" s="3"/>
      <c r="AC79" s="3"/>
      <c r="AD79" s="4"/>
      <c r="AE79" s="4"/>
      <c r="AF79" s="4"/>
      <c r="AG79" s="4"/>
      <c r="AH79" s="4"/>
      <c r="AI79" s="4"/>
      <c r="AJ79" s="4"/>
      <c r="AK79" s="4"/>
    </row>
    <row r="80" spans="6:37" x14ac:dyDescent="0.3">
      <c r="F80" s="24"/>
      <c r="G80" s="3"/>
      <c r="N80" s="47"/>
      <c r="P80" s="3"/>
      <c r="Q80" s="3"/>
      <c r="R80" s="3"/>
      <c r="S80" s="24"/>
      <c r="T80" s="3"/>
      <c r="U80" s="3"/>
      <c r="V80" s="3"/>
      <c r="W80" s="3"/>
      <c r="X80" s="3"/>
      <c r="Y80" s="3"/>
      <c r="Z80" s="3"/>
      <c r="AA80" s="3"/>
      <c r="AB80" s="3"/>
      <c r="AC80" s="3"/>
      <c r="AD80" s="4"/>
      <c r="AE80" s="4"/>
      <c r="AF80" s="4"/>
      <c r="AG80" s="4"/>
      <c r="AH80" s="4"/>
      <c r="AI80" s="4"/>
      <c r="AJ80" s="4"/>
      <c r="AK80" s="4"/>
    </row>
    <row r="81" spans="6:37" x14ac:dyDescent="0.3">
      <c r="F81" s="24"/>
      <c r="G81" s="3"/>
      <c r="I81" s="12"/>
      <c r="J81" s="12"/>
      <c r="K81" s="12" t="s">
        <v>10</v>
      </c>
      <c r="L81" s="15"/>
      <c r="M81" s="44">
        <f>SUM(M59:M78)</f>
        <v>1167794.9876999997</v>
      </c>
      <c r="N81" s="47"/>
      <c r="P81" s="3"/>
      <c r="Q81" s="3"/>
      <c r="R81" s="3"/>
      <c r="S81" s="24"/>
      <c r="T81" s="3"/>
      <c r="U81" s="3"/>
      <c r="V81" s="3"/>
      <c r="W81" s="3"/>
      <c r="X81" s="3"/>
      <c r="Y81" s="3"/>
      <c r="Z81" s="3"/>
      <c r="AA81" s="3"/>
      <c r="AB81" s="3"/>
      <c r="AC81" s="3"/>
      <c r="AD81" s="4"/>
      <c r="AE81" s="4"/>
      <c r="AF81" s="4"/>
      <c r="AG81" s="4"/>
      <c r="AH81" s="4"/>
      <c r="AI81" s="4"/>
      <c r="AJ81" s="4"/>
      <c r="AK81" s="4"/>
    </row>
    <row r="82" spans="6:37" ht="16.2" thickBot="1" x14ac:dyDescent="0.35">
      <c r="F82" s="24"/>
      <c r="G82" s="3"/>
      <c r="N82" s="13"/>
      <c r="P82" s="3"/>
      <c r="Q82" s="3"/>
      <c r="R82" s="3"/>
      <c r="S82" s="24"/>
      <c r="T82" s="3"/>
      <c r="U82" s="3"/>
      <c r="V82" s="3"/>
      <c r="W82" s="3"/>
      <c r="X82" s="3"/>
      <c r="Y82" s="3"/>
      <c r="Z82" s="3"/>
      <c r="AA82" s="3"/>
      <c r="AB82" s="3"/>
      <c r="AC82" s="3"/>
      <c r="AD82" s="4"/>
      <c r="AE82" s="4"/>
      <c r="AF82" s="4"/>
      <c r="AG82" s="4"/>
      <c r="AH82" s="4"/>
      <c r="AI82" s="4"/>
      <c r="AJ82" s="4"/>
      <c r="AK82" s="4"/>
    </row>
    <row r="83" spans="6:37" ht="16.2" thickBot="1" x14ac:dyDescent="0.35">
      <c r="F83" s="24"/>
      <c r="G83" s="3"/>
      <c r="H83" s="42" t="s">
        <v>9</v>
      </c>
      <c r="I83" s="41"/>
      <c r="J83" s="41"/>
      <c r="K83" s="40"/>
      <c r="L83" s="39"/>
      <c r="M83" s="39"/>
      <c r="N83" s="43">
        <f>K59</f>
        <v>4.6795400000000001E-2</v>
      </c>
      <c r="P83" s="3"/>
      <c r="Q83" s="3"/>
      <c r="R83" s="3"/>
      <c r="S83" s="24"/>
      <c r="T83" s="3"/>
      <c r="U83" s="3"/>
      <c r="V83" s="3"/>
      <c r="W83" s="3"/>
      <c r="X83" s="3"/>
      <c r="Y83" s="3"/>
      <c r="Z83" s="3"/>
      <c r="AA83" s="3"/>
      <c r="AB83" s="3"/>
      <c r="AC83" s="3"/>
      <c r="AD83" s="4"/>
      <c r="AE83" s="4"/>
      <c r="AF83" s="4"/>
      <c r="AG83" s="4"/>
      <c r="AH83" s="4"/>
      <c r="AI83" s="4"/>
      <c r="AJ83" s="4"/>
      <c r="AK83" s="4"/>
    </row>
    <row r="84" spans="6:37" ht="16.2" thickBot="1" x14ac:dyDescent="0.35">
      <c r="F84" s="24"/>
      <c r="G84" s="3"/>
      <c r="H84" s="42" t="s">
        <v>8</v>
      </c>
      <c r="I84" s="41"/>
      <c r="J84" s="41"/>
      <c r="K84" s="40" t="s">
        <v>49</v>
      </c>
      <c r="L84" s="39"/>
      <c r="M84" s="39"/>
      <c r="N84" s="38"/>
      <c r="P84" s="3"/>
      <c r="Q84" s="3"/>
      <c r="R84" s="3"/>
      <c r="S84" s="24"/>
      <c r="T84" s="3"/>
      <c r="U84" s="3"/>
      <c r="V84" s="3"/>
      <c r="W84" s="3"/>
      <c r="X84" s="3"/>
      <c r="Y84" s="3"/>
      <c r="Z84" s="3"/>
      <c r="AA84" s="3"/>
      <c r="AB84" s="3"/>
      <c r="AC84" s="3"/>
      <c r="AD84" s="4"/>
      <c r="AE84" s="4"/>
      <c r="AF84" s="4"/>
      <c r="AG84" s="4"/>
      <c r="AH84" s="4"/>
      <c r="AI84" s="4"/>
      <c r="AJ84" s="4"/>
      <c r="AK84" s="4"/>
    </row>
    <row r="85" spans="6:37" x14ac:dyDescent="0.3">
      <c r="F85" s="24"/>
      <c r="G85" s="3"/>
      <c r="H85" s="28"/>
      <c r="I85" s="3"/>
      <c r="J85" s="3"/>
      <c r="L85" s="31"/>
      <c r="N85" s="37"/>
      <c r="O85" s="45"/>
      <c r="P85" s="3"/>
      <c r="Q85" s="3"/>
      <c r="R85" s="3"/>
      <c r="S85" s="24"/>
      <c r="T85" s="3"/>
      <c r="U85" s="3"/>
      <c r="V85" s="3"/>
      <c r="W85" s="3"/>
      <c r="X85" s="3"/>
      <c r="Y85" s="3"/>
      <c r="Z85" s="3"/>
      <c r="AA85" s="3"/>
      <c r="AB85" s="3"/>
      <c r="AC85" s="3"/>
      <c r="AD85" s="4"/>
      <c r="AE85" s="4"/>
      <c r="AF85" s="4"/>
      <c r="AG85" s="4"/>
      <c r="AH85" s="4"/>
      <c r="AI85" s="4"/>
      <c r="AJ85" s="4"/>
      <c r="AK85" s="4"/>
    </row>
    <row r="86" spans="6:37" x14ac:dyDescent="0.3">
      <c r="F86" s="24"/>
      <c r="G86" s="3"/>
      <c r="H86" s="3"/>
      <c r="I86" s="3"/>
      <c r="J86" s="3"/>
      <c r="K86" s="3"/>
      <c r="L86" s="3"/>
      <c r="M86" s="3"/>
      <c r="N86" s="37"/>
      <c r="Q86" s="3"/>
      <c r="R86" s="3"/>
      <c r="S86" s="24"/>
      <c r="T86" s="3"/>
      <c r="U86" s="3"/>
      <c r="V86" s="3"/>
      <c r="W86" s="3"/>
      <c r="X86" s="3"/>
      <c r="Y86" s="3"/>
      <c r="Z86" s="3"/>
      <c r="AA86" s="3"/>
      <c r="AB86" s="3"/>
      <c r="AC86" s="3"/>
      <c r="AD86" s="4"/>
      <c r="AE86" s="4"/>
      <c r="AF86" s="4"/>
      <c r="AG86" s="4"/>
      <c r="AH86" s="4"/>
      <c r="AI86" s="4"/>
      <c r="AJ86" s="4"/>
      <c r="AK86" s="4"/>
    </row>
    <row r="87" spans="6:37" ht="16.2" thickBot="1" x14ac:dyDescent="0.35">
      <c r="F87" s="24"/>
      <c r="G87" s="3"/>
      <c r="H87" s="3"/>
      <c r="I87" s="3"/>
      <c r="J87" s="3"/>
      <c r="K87" s="3"/>
      <c r="L87" s="3"/>
      <c r="M87" s="3"/>
      <c r="N87" s="3"/>
      <c r="P87" s="3"/>
      <c r="Q87" s="3"/>
      <c r="R87" s="3"/>
      <c r="S87" s="24"/>
      <c r="T87" s="3"/>
      <c r="U87" s="3"/>
      <c r="V87" s="3"/>
      <c r="W87" s="3"/>
      <c r="X87" s="3"/>
      <c r="Y87" s="3"/>
      <c r="Z87" s="3"/>
      <c r="AA87" s="3"/>
      <c r="AB87" s="3"/>
      <c r="AC87" s="3"/>
      <c r="AD87" s="4"/>
      <c r="AE87" s="4"/>
      <c r="AF87" s="4"/>
      <c r="AG87" s="4"/>
      <c r="AH87" s="4"/>
      <c r="AI87" s="4"/>
      <c r="AJ87" s="4"/>
      <c r="AK87" s="4"/>
    </row>
    <row r="88" spans="6:37" ht="16.2" thickBot="1" x14ac:dyDescent="0.35">
      <c r="F88" s="24"/>
      <c r="G88" s="3"/>
      <c r="H88" s="36" t="s">
        <v>6</v>
      </c>
      <c r="I88" s="35"/>
      <c r="J88" s="35"/>
      <c r="K88" s="35"/>
      <c r="L88" s="35"/>
      <c r="M88" s="35"/>
      <c r="N88" s="34">
        <f>SUM(N59:N78)</f>
        <v>54647.433499999992</v>
      </c>
      <c r="P88" s="3"/>
      <c r="Q88" s="3"/>
      <c r="R88" s="3"/>
      <c r="S88" s="24"/>
      <c r="T88" s="3"/>
      <c r="U88" s="3"/>
      <c r="V88" s="3"/>
      <c r="W88" s="3"/>
      <c r="X88" s="3"/>
      <c r="Y88" s="3"/>
      <c r="Z88" s="3"/>
      <c r="AA88" s="3"/>
      <c r="AB88" s="3"/>
      <c r="AC88" s="3"/>
      <c r="AD88" s="4"/>
      <c r="AE88" s="4"/>
      <c r="AF88" s="4"/>
      <c r="AG88" s="4"/>
      <c r="AH88" s="4"/>
      <c r="AI88" s="4"/>
      <c r="AJ88" s="4"/>
      <c r="AK88" s="4"/>
    </row>
    <row r="89" spans="6:37" x14ac:dyDescent="0.3">
      <c r="F89" s="24"/>
      <c r="G89" s="3"/>
      <c r="H89" s="28"/>
      <c r="I89" s="31"/>
      <c r="J89" s="31"/>
      <c r="K89" s="31"/>
      <c r="L89" s="31"/>
      <c r="M89" s="31"/>
      <c r="O89" s="13"/>
      <c r="P89" s="3"/>
      <c r="Q89" s="3"/>
      <c r="R89" s="3"/>
      <c r="S89" s="24"/>
      <c r="T89" s="3"/>
      <c r="U89" s="3"/>
      <c r="V89" s="3"/>
      <c r="W89" s="3"/>
      <c r="X89" s="3"/>
      <c r="Y89" s="3"/>
      <c r="Z89" s="3"/>
      <c r="AA89" s="3"/>
      <c r="AB89" s="3"/>
      <c r="AC89" s="3"/>
      <c r="AD89" s="4"/>
      <c r="AE89" s="4"/>
      <c r="AF89" s="4"/>
      <c r="AG89" s="4"/>
      <c r="AH89" s="4"/>
      <c r="AI89" s="4"/>
      <c r="AJ89" s="4"/>
      <c r="AK89" s="4"/>
    </row>
    <row r="90" spans="6:37" x14ac:dyDescent="0.3">
      <c r="F90" s="24"/>
      <c r="G90" s="3"/>
      <c r="H90" s="28"/>
      <c r="J90" s="31"/>
      <c r="K90" s="31"/>
      <c r="L90" s="31"/>
      <c r="O90" s="13"/>
      <c r="P90" s="3"/>
      <c r="Q90" s="3"/>
      <c r="R90" s="3"/>
      <c r="S90" s="24"/>
      <c r="T90" s="3"/>
      <c r="U90" s="3"/>
      <c r="V90" s="3"/>
      <c r="W90" s="3"/>
      <c r="X90" s="3"/>
      <c r="Y90" s="3"/>
      <c r="Z90" s="3"/>
      <c r="AA90" s="3"/>
      <c r="AB90" s="3"/>
      <c r="AC90" s="3"/>
      <c r="AD90" s="4"/>
      <c r="AE90" s="4"/>
      <c r="AF90" s="4"/>
      <c r="AG90" s="4"/>
      <c r="AH90" s="4"/>
      <c r="AI90" s="4"/>
      <c r="AJ90" s="4"/>
      <c r="AK90" s="4"/>
    </row>
    <row r="91" spans="6:37" x14ac:dyDescent="0.3">
      <c r="F91" s="24"/>
      <c r="G91" s="3"/>
      <c r="I91" s="31"/>
      <c r="J91" s="31"/>
      <c r="K91" s="31"/>
      <c r="L91" s="31"/>
      <c r="M91" s="1"/>
      <c r="N91" s="1"/>
      <c r="P91" s="3"/>
      <c r="Q91" s="3"/>
      <c r="R91" s="3"/>
      <c r="S91" s="24"/>
      <c r="T91" s="3"/>
      <c r="U91" s="3"/>
      <c r="V91" s="3"/>
      <c r="W91" s="3"/>
      <c r="X91" s="3"/>
      <c r="Y91" s="3"/>
      <c r="Z91" s="3"/>
      <c r="AA91" s="3"/>
      <c r="AB91" s="3"/>
      <c r="AC91" s="3"/>
      <c r="AD91" s="4"/>
      <c r="AE91" s="4"/>
      <c r="AF91" s="4"/>
      <c r="AG91" s="4"/>
      <c r="AH91" s="4"/>
      <c r="AI91" s="4"/>
      <c r="AJ91" s="4"/>
      <c r="AK91" s="4"/>
    </row>
    <row r="92" spans="6:37" x14ac:dyDescent="0.3">
      <c r="F92" s="24"/>
      <c r="G92" s="3"/>
      <c r="H92" s="28"/>
      <c r="I92" s="3"/>
      <c r="J92" s="1"/>
      <c r="K92" s="27"/>
      <c r="L92" s="27"/>
      <c r="M92" s="30"/>
      <c r="N92" s="29"/>
      <c r="Q92" s="3"/>
      <c r="R92" s="3"/>
      <c r="S92" s="24"/>
      <c r="T92" s="3"/>
      <c r="U92" s="3"/>
      <c r="V92" s="3"/>
      <c r="W92" s="3"/>
      <c r="X92" s="3"/>
      <c r="Y92" s="3"/>
      <c r="Z92" s="3"/>
      <c r="AA92" s="3"/>
      <c r="AB92" s="3"/>
      <c r="AC92" s="3"/>
      <c r="AD92" s="4"/>
      <c r="AE92" s="4"/>
      <c r="AF92" s="4"/>
      <c r="AG92" s="4"/>
      <c r="AH92" s="4"/>
      <c r="AI92" s="4"/>
      <c r="AJ92" s="4"/>
      <c r="AK92" s="4"/>
    </row>
    <row r="93" spans="6:37" x14ac:dyDescent="0.3">
      <c r="F93" s="24"/>
      <c r="G93" s="3"/>
      <c r="H93" s="3"/>
      <c r="I93" s="3"/>
      <c r="J93" s="3"/>
      <c r="K93" s="27"/>
      <c r="L93" s="27"/>
      <c r="Q93" s="3"/>
      <c r="R93" s="3"/>
      <c r="S93" s="24"/>
      <c r="T93" s="3"/>
      <c r="U93" s="3"/>
      <c r="V93" s="3"/>
      <c r="W93" s="3"/>
      <c r="X93" s="3"/>
      <c r="Y93" s="3"/>
      <c r="Z93" s="3"/>
      <c r="AA93" s="3"/>
      <c r="AB93" s="3"/>
      <c r="AC93" s="3"/>
      <c r="AD93" s="4"/>
      <c r="AE93" s="4"/>
      <c r="AF93" s="4"/>
      <c r="AG93" s="4"/>
      <c r="AH93" s="4"/>
      <c r="AI93" s="4"/>
      <c r="AJ93" s="4"/>
      <c r="AK93" s="4"/>
    </row>
    <row r="94" spans="6:37" x14ac:dyDescent="0.3">
      <c r="F94" s="24"/>
      <c r="G94" s="3"/>
      <c r="H94" s="3"/>
      <c r="I94" s="3"/>
      <c r="J94" s="3"/>
      <c r="K94" s="27"/>
      <c r="L94" s="27"/>
      <c r="M94" s="28"/>
      <c r="N94" s="27"/>
      <c r="O94" s="33"/>
      <c r="P94" s="3"/>
      <c r="Q94" s="3"/>
      <c r="R94" s="3"/>
      <c r="S94" s="24"/>
      <c r="T94" s="3"/>
      <c r="U94" s="3"/>
      <c r="V94" s="3"/>
      <c r="W94" s="3"/>
      <c r="X94" s="3"/>
      <c r="Y94" s="3"/>
      <c r="Z94" s="3"/>
      <c r="AA94" s="3"/>
      <c r="AB94" s="3"/>
      <c r="AC94" s="3"/>
      <c r="AD94" s="4"/>
      <c r="AE94" s="4"/>
      <c r="AF94" s="4"/>
      <c r="AG94" s="4"/>
      <c r="AH94" s="4"/>
      <c r="AI94" s="4"/>
      <c r="AJ94" s="4"/>
      <c r="AK94" s="4"/>
    </row>
    <row r="95" spans="6:37" ht="16.2" x14ac:dyDescent="0.35">
      <c r="F95" s="24"/>
      <c r="G95" s="3"/>
      <c r="H95" s="22"/>
      <c r="I95" s="3"/>
      <c r="J95" s="3"/>
      <c r="K95" s="27"/>
      <c r="L95" s="27"/>
      <c r="M95" s="28"/>
      <c r="N95" s="27"/>
      <c r="O95" s="32"/>
      <c r="P95" s="3"/>
      <c r="Q95" s="3"/>
      <c r="R95" s="3"/>
      <c r="S95" s="24"/>
      <c r="T95" s="3"/>
      <c r="U95" s="3"/>
      <c r="V95" s="3"/>
      <c r="W95" s="3"/>
      <c r="X95" s="3"/>
      <c r="Y95" s="3"/>
      <c r="Z95" s="3"/>
      <c r="AA95" s="3"/>
      <c r="AB95" s="3"/>
      <c r="AC95" s="3"/>
      <c r="AD95" s="4"/>
      <c r="AE95" s="4"/>
      <c r="AF95" s="4"/>
      <c r="AG95" s="4"/>
      <c r="AH95" s="4"/>
      <c r="AI95" s="4"/>
      <c r="AJ95" s="4"/>
      <c r="AK95" s="4"/>
    </row>
    <row r="96" spans="6:37" x14ac:dyDescent="0.3">
      <c r="F96" s="24"/>
      <c r="G96" s="3"/>
      <c r="H96" s="3"/>
      <c r="I96" s="3"/>
      <c r="J96" s="3"/>
      <c r="K96" s="3"/>
      <c r="L96" s="3"/>
      <c r="M96" s="3"/>
      <c r="N96" s="3"/>
      <c r="P96" s="3"/>
      <c r="Q96" s="3"/>
      <c r="R96" s="3"/>
      <c r="S96" s="24"/>
      <c r="T96" s="3"/>
      <c r="U96" s="3"/>
      <c r="V96" s="3"/>
      <c r="W96" s="3"/>
      <c r="X96" s="3"/>
      <c r="Y96" s="3"/>
      <c r="Z96" s="3"/>
      <c r="AA96" s="3"/>
      <c r="AB96" s="3"/>
      <c r="AC96" s="3"/>
      <c r="AD96" s="4"/>
      <c r="AE96" s="4"/>
      <c r="AF96" s="4"/>
      <c r="AG96" s="4"/>
      <c r="AH96" s="4"/>
      <c r="AI96" s="4"/>
      <c r="AJ96" s="4"/>
      <c r="AK96" s="4"/>
    </row>
    <row r="97" spans="6:37" x14ac:dyDescent="0.3">
      <c r="F97" s="24"/>
      <c r="G97" s="3"/>
      <c r="H97" s="21"/>
      <c r="I97" s="3"/>
      <c r="J97" s="3"/>
      <c r="K97" s="3"/>
      <c r="L97" s="3"/>
      <c r="M97" s="3"/>
      <c r="N97" s="3"/>
      <c r="O97" s="31"/>
      <c r="P97" s="3"/>
      <c r="Q97" s="3"/>
      <c r="R97" s="3"/>
      <c r="S97" s="24"/>
      <c r="T97" s="3"/>
      <c r="U97" s="3"/>
      <c r="V97" s="3"/>
      <c r="W97" s="3"/>
      <c r="X97" s="3"/>
      <c r="Y97" s="3"/>
      <c r="Z97" s="3"/>
      <c r="AA97" s="3"/>
      <c r="AB97" s="3"/>
      <c r="AC97" s="3"/>
      <c r="AD97" s="4"/>
      <c r="AE97" s="4"/>
      <c r="AF97" s="4"/>
      <c r="AG97" s="4"/>
      <c r="AH97" s="4"/>
      <c r="AI97" s="4"/>
      <c r="AJ97" s="4"/>
      <c r="AK97" s="4"/>
    </row>
    <row r="98" spans="6:37" x14ac:dyDescent="0.3">
      <c r="F98" s="24"/>
      <c r="G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24"/>
      <c r="T98" s="3"/>
      <c r="U98" s="3"/>
      <c r="V98" s="3"/>
      <c r="W98" s="3"/>
      <c r="X98" s="3"/>
      <c r="Y98" s="3"/>
      <c r="Z98" s="3"/>
      <c r="AA98" s="3"/>
      <c r="AB98" s="3"/>
      <c r="AC98" s="3"/>
      <c r="AD98" s="4"/>
      <c r="AE98" s="4"/>
      <c r="AF98" s="4"/>
      <c r="AG98" s="4"/>
      <c r="AH98" s="4"/>
      <c r="AI98" s="4"/>
      <c r="AJ98" s="4"/>
      <c r="AK98" s="4"/>
    </row>
    <row r="99" spans="6:37" x14ac:dyDescent="0.3">
      <c r="F99" s="24"/>
      <c r="G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4"/>
      <c r="T99" s="3"/>
      <c r="U99" s="3"/>
      <c r="V99" s="3"/>
      <c r="W99" s="3"/>
      <c r="X99" s="3"/>
      <c r="Y99" s="3"/>
      <c r="Z99" s="3"/>
      <c r="AA99" s="3"/>
      <c r="AB99" s="3"/>
      <c r="AC99" s="3"/>
      <c r="AD99" s="4"/>
      <c r="AE99" s="4"/>
      <c r="AF99" s="4"/>
      <c r="AG99" s="4"/>
      <c r="AH99" s="4"/>
      <c r="AI99" s="4"/>
      <c r="AJ99" s="4"/>
      <c r="AK99" s="4"/>
    </row>
    <row r="100" spans="6:37" x14ac:dyDescent="0.3">
      <c r="F100" s="24"/>
      <c r="G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2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4"/>
      <c r="AE100" s="4"/>
      <c r="AF100" s="4"/>
      <c r="AG100" s="4"/>
      <c r="AH100" s="4"/>
      <c r="AI100" s="4"/>
      <c r="AJ100" s="4"/>
      <c r="AK100" s="4"/>
    </row>
    <row r="101" spans="6:37" x14ac:dyDescent="0.3">
      <c r="F101" s="24"/>
      <c r="G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2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4"/>
      <c r="AE101" s="4"/>
      <c r="AF101" s="4"/>
      <c r="AG101" s="4"/>
      <c r="AH101" s="4"/>
      <c r="AI101" s="4"/>
      <c r="AJ101" s="4"/>
      <c r="AK101" s="4"/>
    </row>
    <row r="102" spans="6:37" x14ac:dyDescent="0.3">
      <c r="F102" s="24"/>
      <c r="G102" s="3"/>
      <c r="H102" s="2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4"/>
      <c r="AE102" s="4"/>
      <c r="AF102" s="4"/>
      <c r="AG102" s="4"/>
      <c r="AH102" s="4"/>
      <c r="AI102" s="4"/>
      <c r="AJ102" s="4"/>
      <c r="AK102" s="4"/>
    </row>
    <row r="103" spans="6:37" x14ac:dyDescent="0.3">
      <c r="F103" s="24"/>
      <c r="G103" s="3"/>
      <c r="O103" s="3"/>
      <c r="P103" s="3"/>
      <c r="Q103" s="3"/>
      <c r="R103" s="3"/>
      <c r="S103" s="2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4"/>
      <c r="AE103" s="4"/>
      <c r="AF103" s="4"/>
      <c r="AG103" s="4"/>
      <c r="AH103" s="4"/>
      <c r="AI103" s="4"/>
      <c r="AJ103" s="4"/>
      <c r="AK103" s="4"/>
    </row>
    <row r="104" spans="6:37" x14ac:dyDescent="0.3">
      <c r="F104" s="24"/>
      <c r="G104" s="3"/>
      <c r="O104" s="3"/>
      <c r="P104" s="3"/>
      <c r="Q104" s="3"/>
      <c r="R104" s="3"/>
      <c r="S104" s="2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4"/>
      <c r="AE104" s="4"/>
      <c r="AF104" s="4"/>
      <c r="AG104" s="4"/>
      <c r="AH104" s="4"/>
      <c r="AI104" s="4"/>
      <c r="AJ104" s="4"/>
      <c r="AK104" s="4"/>
    </row>
    <row r="105" spans="6:37" x14ac:dyDescent="0.3">
      <c r="F105" s="24"/>
      <c r="G105" s="3"/>
      <c r="H105" s="20"/>
      <c r="O105" s="3"/>
      <c r="P105" s="3"/>
      <c r="Q105" s="3"/>
      <c r="R105" s="3"/>
      <c r="S105" s="2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4"/>
      <c r="AE105" s="4"/>
      <c r="AF105" s="4"/>
      <c r="AG105" s="4"/>
      <c r="AH105" s="4"/>
      <c r="AI105" s="4"/>
      <c r="AJ105" s="4"/>
      <c r="AK105" s="4"/>
    </row>
    <row r="106" spans="6:37" x14ac:dyDescent="0.3">
      <c r="F106" s="24"/>
      <c r="G106" s="3"/>
      <c r="O106" s="3"/>
      <c r="P106" s="3"/>
      <c r="Q106" s="3"/>
      <c r="R106" s="3"/>
      <c r="S106" s="2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4"/>
      <c r="AE106" s="4"/>
      <c r="AF106" s="4"/>
      <c r="AG106" s="4"/>
      <c r="AH106" s="4"/>
      <c r="AI106" s="4"/>
      <c r="AJ106" s="4"/>
      <c r="AK106" s="4"/>
    </row>
    <row r="107" spans="6:37" x14ac:dyDescent="0.3">
      <c r="F107" s="24"/>
      <c r="G107" s="3"/>
      <c r="O107" s="3"/>
      <c r="P107" s="3"/>
      <c r="Q107" s="3"/>
      <c r="R107" s="3"/>
      <c r="S107" s="2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4"/>
      <c r="AE107" s="4"/>
      <c r="AF107" s="4"/>
      <c r="AG107" s="4"/>
      <c r="AH107" s="4"/>
      <c r="AI107" s="4"/>
      <c r="AJ107" s="4"/>
      <c r="AK107" s="4"/>
    </row>
    <row r="108" spans="6:37" x14ac:dyDescent="0.3">
      <c r="F108" s="24"/>
      <c r="G108" s="3"/>
      <c r="H108" s="19"/>
      <c r="O108" s="3"/>
      <c r="P108" s="3"/>
      <c r="Q108" s="3"/>
      <c r="R108" s="3"/>
      <c r="S108" s="2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4"/>
      <c r="AE108" s="4"/>
      <c r="AF108" s="4"/>
      <c r="AG108" s="4"/>
      <c r="AH108" s="4"/>
      <c r="AI108" s="4"/>
      <c r="AJ108" s="4"/>
      <c r="AK108" s="4"/>
    </row>
    <row r="109" spans="6:37" x14ac:dyDescent="0.3">
      <c r="F109" s="24"/>
      <c r="G109" s="3"/>
      <c r="R109" s="3"/>
      <c r="S109" s="2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4"/>
      <c r="AE109" s="4"/>
      <c r="AF109" s="4"/>
      <c r="AG109" s="4"/>
      <c r="AH109" s="4"/>
      <c r="AI109" s="4"/>
      <c r="AJ109" s="4"/>
      <c r="AK109" s="4"/>
    </row>
    <row r="110" spans="6:37" x14ac:dyDescent="0.3">
      <c r="F110" s="24"/>
      <c r="G110" s="3"/>
      <c r="R110" s="3"/>
      <c r="S110" s="2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4"/>
      <c r="AE110" s="4"/>
      <c r="AF110" s="4"/>
      <c r="AG110" s="4"/>
      <c r="AH110" s="4"/>
      <c r="AI110" s="4"/>
      <c r="AJ110" s="4"/>
      <c r="AK110" s="4"/>
    </row>
    <row r="111" spans="6:37" x14ac:dyDescent="0.3">
      <c r="F111" s="24"/>
      <c r="G111" s="3"/>
      <c r="R111" s="3"/>
      <c r="S111" s="2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4"/>
      <c r="AE111" s="4"/>
      <c r="AF111" s="4"/>
      <c r="AG111" s="4"/>
      <c r="AH111" s="4"/>
      <c r="AI111" s="4"/>
      <c r="AJ111" s="4"/>
      <c r="AK111" s="4"/>
    </row>
    <row r="112" spans="6:37" x14ac:dyDescent="0.3">
      <c r="F112" s="24"/>
      <c r="G112" s="3"/>
    </row>
    <row r="113" spans="6:37" x14ac:dyDescent="0.3">
      <c r="F113" s="24"/>
      <c r="G113" s="3"/>
    </row>
    <row r="114" spans="6:37" x14ac:dyDescent="0.3">
      <c r="F114" s="24"/>
      <c r="G114" s="3"/>
    </row>
    <row r="115" spans="6:37" x14ac:dyDescent="0.3">
      <c r="F115" s="24"/>
      <c r="G115" s="3"/>
      <c r="H115" s="19"/>
    </row>
    <row r="116" spans="6:37" x14ac:dyDescent="0.3">
      <c r="F116" s="24"/>
      <c r="G116" s="3"/>
      <c r="H116" s="19"/>
    </row>
    <row r="117" spans="6:37" x14ac:dyDescent="0.3">
      <c r="F117" s="24"/>
      <c r="G117" s="3"/>
      <c r="H117" s="19"/>
    </row>
    <row r="118" spans="6:37" x14ac:dyDescent="0.3">
      <c r="F118" s="24"/>
      <c r="G118" s="3"/>
    </row>
    <row r="119" spans="6:37" x14ac:dyDescent="0.3">
      <c r="F119" s="24"/>
      <c r="G119" s="3"/>
    </row>
    <row r="120" spans="6:37" x14ac:dyDescent="0.3">
      <c r="F120" s="24"/>
      <c r="G120" s="3"/>
      <c r="H120" s="19"/>
      <c r="I120" s="3"/>
      <c r="J120" s="3"/>
      <c r="K120" s="3"/>
      <c r="L120" s="3"/>
      <c r="M120" s="3"/>
      <c r="N120" s="3"/>
    </row>
    <row r="121" spans="6:37" x14ac:dyDescent="0.3">
      <c r="F121" s="24"/>
      <c r="G121" s="3"/>
      <c r="H121" s="19"/>
      <c r="M121" s="3"/>
      <c r="N121" s="3"/>
    </row>
    <row r="122" spans="6:37" x14ac:dyDescent="0.3">
      <c r="F122" s="24"/>
      <c r="G122" s="3"/>
      <c r="H122" s="19"/>
      <c r="M122" s="3"/>
      <c r="N122" s="3"/>
    </row>
    <row r="123" spans="6:37" x14ac:dyDescent="0.3">
      <c r="F123" s="24"/>
      <c r="G123" s="3"/>
      <c r="M123" s="3"/>
      <c r="N123" s="3"/>
    </row>
    <row r="124" spans="6:37" x14ac:dyDescent="0.3">
      <c r="F124" s="24"/>
      <c r="G124" s="3"/>
      <c r="H124" s="19"/>
      <c r="M124" s="3"/>
      <c r="N124" s="3"/>
    </row>
    <row r="125" spans="6:37" x14ac:dyDescent="0.3">
      <c r="F125" s="24"/>
      <c r="G125" s="3"/>
      <c r="H125" s="19"/>
      <c r="I125" s="3"/>
      <c r="J125" s="3"/>
      <c r="K125" s="3"/>
      <c r="L125" s="3"/>
      <c r="M125" s="3"/>
      <c r="N125" s="3"/>
    </row>
    <row r="126" spans="6:37" x14ac:dyDescent="0.3">
      <c r="F126" s="24"/>
      <c r="G126" s="3"/>
      <c r="H126" s="19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24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4"/>
      <c r="AE126" s="4"/>
      <c r="AF126" s="4"/>
      <c r="AG126" s="4"/>
      <c r="AH126" s="4"/>
      <c r="AI126" s="4"/>
      <c r="AJ126" s="4"/>
      <c r="AK126" s="4"/>
    </row>
    <row r="127" spans="6:37" x14ac:dyDescent="0.3">
      <c r="F127" s="24"/>
      <c r="G127" s="3"/>
      <c r="H127" s="1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4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4"/>
      <c r="AE127" s="4"/>
      <c r="AF127" s="4"/>
      <c r="AG127" s="4"/>
      <c r="AH127" s="4"/>
      <c r="AI127" s="4"/>
      <c r="AJ127" s="4"/>
      <c r="AK127" s="4"/>
    </row>
    <row r="128" spans="6:37" x14ac:dyDescent="0.3">
      <c r="F128" s="24"/>
      <c r="G128" s="3"/>
      <c r="H128" s="19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24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4"/>
      <c r="AE128" s="4"/>
      <c r="AF128" s="4"/>
      <c r="AG128" s="4"/>
      <c r="AH128" s="4"/>
      <c r="AI128" s="4"/>
      <c r="AJ128" s="4"/>
      <c r="AK128" s="4"/>
    </row>
    <row r="129" spans="6:37" x14ac:dyDescent="0.3">
      <c r="F129" s="24"/>
      <c r="G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2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4"/>
      <c r="AE129" s="4"/>
      <c r="AF129" s="4"/>
      <c r="AG129" s="4"/>
      <c r="AH129" s="4"/>
      <c r="AI129" s="4"/>
      <c r="AJ129" s="4"/>
      <c r="AK129" s="4"/>
    </row>
    <row r="130" spans="6:37" x14ac:dyDescent="0.3">
      <c r="F130" s="24"/>
      <c r="G130" s="3"/>
      <c r="H130" s="19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2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4"/>
      <c r="AE130" s="4"/>
      <c r="AF130" s="4"/>
      <c r="AG130" s="4"/>
      <c r="AH130" s="4"/>
      <c r="AI130" s="4"/>
      <c r="AJ130" s="4"/>
      <c r="AK130" s="4"/>
    </row>
    <row r="131" spans="6:37" x14ac:dyDescent="0.3">
      <c r="F131" s="24"/>
      <c r="G131" s="3"/>
      <c r="H131" s="19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4"/>
      <c r="AE131" s="4"/>
      <c r="AF131" s="4"/>
      <c r="AG131" s="4"/>
      <c r="AH131" s="4"/>
      <c r="AI131" s="4"/>
      <c r="AJ131" s="4"/>
      <c r="AK131" s="4"/>
    </row>
    <row r="132" spans="6:37" x14ac:dyDescent="0.3">
      <c r="F132" s="24"/>
      <c r="G132" s="3"/>
      <c r="H132" s="19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2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4"/>
      <c r="AE132" s="4"/>
      <c r="AF132" s="4"/>
      <c r="AG132" s="4"/>
      <c r="AH132" s="4"/>
      <c r="AI132" s="4"/>
      <c r="AJ132" s="4"/>
      <c r="AK132" s="4"/>
    </row>
    <row r="133" spans="6:37" x14ac:dyDescent="0.3">
      <c r="F133" s="24"/>
      <c r="G133" s="3"/>
      <c r="H133" s="19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24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4"/>
      <c r="AE133" s="4"/>
      <c r="AF133" s="4"/>
      <c r="AG133" s="4"/>
      <c r="AH133" s="4"/>
      <c r="AI133" s="4"/>
      <c r="AJ133" s="4"/>
      <c r="AK133" s="4"/>
    </row>
    <row r="134" spans="6:37" x14ac:dyDescent="0.3">
      <c r="F134" s="24"/>
      <c r="G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4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4"/>
      <c r="AE134" s="4"/>
      <c r="AF134" s="4"/>
      <c r="AG134" s="4"/>
      <c r="AH134" s="4"/>
      <c r="AI134" s="4"/>
      <c r="AJ134" s="4"/>
      <c r="AK134" s="4"/>
    </row>
    <row r="135" spans="6:37" x14ac:dyDescent="0.3">
      <c r="F135" s="24"/>
      <c r="G135" s="3"/>
      <c r="H135" s="1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24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4"/>
      <c r="AE135" s="4"/>
      <c r="AF135" s="4"/>
      <c r="AG135" s="4"/>
      <c r="AH135" s="4"/>
      <c r="AI135" s="4"/>
      <c r="AJ135" s="4"/>
      <c r="AK135" s="4"/>
    </row>
    <row r="136" spans="6:37" ht="16.2" x14ac:dyDescent="0.35">
      <c r="F136" s="24"/>
      <c r="G136" s="3"/>
      <c r="H136" s="2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24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4"/>
      <c r="AE136" s="4"/>
      <c r="AF136" s="4"/>
      <c r="AG136" s="4"/>
      <c r="AH136" s="4"/>
      <c r="AI136" s="4"/>
      <c r="AJ136" s="4"/>
      <c r="AK136" s="4"/>
    </row>
    <row r="137" spans="6:37" x14ac:dyDescent="0.3"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24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4"/>
      <c r="AE137" s="4"/>
      <c r="AF137" s="4"/>
      <c r="AG137" s="4"/>
      <c r="AH137" s="4"/>
      <c r="AI137" s="4"/>
      <c r="AJ137" s="4"/>
      <c r="AK137" s="4"/>
    </row>
    <row r="138" spans="6:37" x14ac:dyDescent="0.3">
      <c r="F138" s="24"/>
      <c r="G138" s="3"/>
      <c r="H138" s="26"/>
      <c r="I138" s="26"/>
      <c r="J138" s="26"/>
      <c r="K138" s="3"/>
      <c r="L138" s="3"/>
      <c r="M138" s="3"/>
      <c r="N138" s="3"/>
      <c r="O138" s="3"/>
      <c r="P138" s="3"/>
      <c r="Q138" s="3"/>
      <c r="R138" s="3"/>
      <c r="S138" s="24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4"/>
      <c r="AE138" s="4"/>
      <c r="AF138" s="4"/>
      <c r="AG138" s="4"/>
      <c r="AH138" s="4"/>
      <c r="AI138" s="4"/>
      <c r="AJ138" s="4"/>
      <c r="AK138" s="4"/>
    </row>
    <row r="139" spans="6:37" x14ac:dyDescent="0.3">
      <c r="F139" s="24"/>
      <c r="G139" s="3"/>
      <c r="H139" s="3"/>
      <c r="I139" s="25"/>
      <c r="J139" s="25"/>
      <c r="K139" s="3"/>
      <c r="L139" s="3"/>
      <c r="M139" s="3"/>
      <c r="N139" s="3"/>
      <c r="O139" s="3"/>
      <c r="P139" s="3"/>
      <c r="Q139" s="3"/>
      <c r="R139" s="3"/>
      <c r="S139" s="24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4"/>
      <c r="AE139" s="4"/>
      <c r="AF139" s="4"/>
      <c r="AG139" s="4"/>
      <c r="AH139" s="4"/>
      <c r="AI139" s="4"/>
      <c r="AJ139" s="4"/>
      <c r="AK139" s="4"/>
    </row>
    <row r="140" spans="6:37" x14ac:dyDescent="0.3">
      <c r="F140" s="24"/>
      <c r="G140" s="3"/>
      <c r="I140" s="3"/>
      <c r="J140" s="25"/>
      <c r="K140" s="3"/>
      <c r="L140" s="3"/>
      <c r="M140" s="3"/>
      <c r="N140" s="3"/>
      <c r="O140" s="3"/>
      <c r="P140" s="3"/>
      <c r="Q140" s="3"/>
      <c r="R140" s="3"/>
      <c r="S140" s="24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4"/>
      <c r="AE140" s="4"/>
      <c r="AF140" s="4"/>
      <c r="AG140" s="4"/>
      <c r="AH140" s="4"/>
      <c r="AI140" s="4"/>
      <c r="AJ140" s="4"/>
      <c r="AK140" s="4"/>
    </row>
    <row r="141" spans="6:37" x14ac:dyDescent="0.3">
      <c r="F141" s="24"/>
      <c r="G141" s="3"/>
      <c r="J141" s="25"/>
      <c r="K141" s="3"/>
      <c r="L141" s="3"/>
      <c r="M141" s="3"/>
      <c r="N141" s="3"/>
      <c r="O141" s="3"/>
      <c r="P141" s="3"/>
      <c r="Q141" s="3"/>
      <c r="R141" s="3"/>
      <c r="S141" s="24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4"/>
      <c r="AE141" s="4"/>
      <c r="AF141" s="4"/>
      <c r="AG141" s="4"/>
      <c r="AH141" s="4"/>
      <c r="AI141" s="4"/>
      <c r="AJ141" s="4"/>
      <c r="AK141" s="4"/>
    </row>
    <row r="142" spans="6:37" x14ac:dyDescent="0.3">
      <c r="F142" s="24"/>
      <c r="G142" s="3"/>
      <c r="I142" s="25"/>
      <c r="J142" s="25"/>
      <c r="K142" s="3"/>
      <c r="L142" s="3"/>
      <c r="M142" s="3"/>
      <c r="N142" s="3"/>
      <c r="O142" s="3"/>
      <c r="P142" s="3"/>
      <c r="Q142" s="3"/>
      <c r="R142" s="3"/>
      <c r="S142" s="2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4"/>
      <c r="AE142" s="4"/>
      <c r="AF142" s="4"/>
      <c r="AG142" s="4"/>
      <c r="AH142" s="4"/>
      <c r="AI142" s="4"/>
      <c r="AJ142" s="4"/>
      <c r="AK142" s="4"/>
    </row>
    <row r="143" spans="6:37" x14ac:dyDescent="0.3">
      <c r="F143" s="24"/>
      <c r="G143" s="3"/>
      <c r="I143" s="25"/>
      <c r="J143" s="25"/>
      <c r="K143" s="3"/>
      <c r="L143" s="3"/>
      <c r="M143" s="3"/>
      <c r="N143" s="3"/>
      <c r="O143" s="3"/>
      <c r="P143" s="3"/>
      <c r="Q143" s="3"/>
      <c r="R143" s="3"/>
      <c r="S143" s="2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4"/>
      <c r="AE143" s="4"/>
      <c r="AF143" s="4"/>
      <c r="AG143" s="4"/>
      <c r="AH143" s="4"/>
      <c r="AI143" s="4"/>
      <c r="AJ143" s="4"/>
      <c r="AK143" s="4"/>
    </row>
    <row r="144" spans="6:37" x14ac:dyDescent="0.3">
      <c r="F144" s="24"/>
      <c r="G144" s="3"/>
      <c r="I144" s="25"/>
      <c r="J144" s="25"/>
      <c r="K144" s="3"/>
      <c r="L144" s="3"/>
      <c r="M144" s="3"/>
      <c r="N144" s="3"/>
      <c r="O144" s="3"/>
      <c r="P144" s="3"/>
      <c r="Q144" s="3"/>
      <c r="R144" s="3"/>
      <c r="S144" s="2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4"/>
      <c r="AE144" s="4"/>
      <c r="AF144" s="4"/>
      <c r="AG144" s="4"/>
      <c r="AH144" s="4"/>
      <c r="AI144" s="4"/>
      <c r="AJ144" s="4"/>
      <c r="AK144" s="4"/>
    </row>
    <row r="145" spans="6:37" x14ac:dyDescent="0.3">
      <c r="F145" s="24"/>
      <c r="G145" s="3"/>
      <c r="I145" s="25"/>
      <c r="J145" s="25"/>
      <c r="K145" s="3"/>
      <c r="L145" s="3"/>
      <c r="M145" s="3"/>
      <c r="N145" s="3"/>
      <c r="O145" s="3"/>
      <c r="P145" s="3"/>
      <c r="Q145" s="3"/>
      <c r="R145" s="3"/>
      <c r="S145" s="24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4"/>
      <c r="AE145" s="4"/>
      <c r="AF145" s="4"/>
      <c r="AG145" s="4"/>
      <c r="AH145" s="4"/>
      <c r="AI145" s="4"/>
      <c r="AJ145" s="4"/>
      <c r="AK145" s="4"/>
    </row>
    <row r="146" spans="6:37" x14ac:dyDescent="0.3">
      <c r="F146" s="2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24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4"/>
      <c r="AE146" s="4"/>
      <c r="AF146" s="4"/>
      <c r="AG146" s="4"/>
      <c r="AH146" s="4"/>
      <c r="AI146" s="4"/>
      <c r="AJ146" s="4"/>
      <c r="AK146" s="4"/>
    </row>
    <row r="147" spans="6:37" x14ac:dyDescent="0.3">
      <c r="F147" s="24"/>
      <c r="G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4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4"/>
      <c r="AE147" s="4"/>
      <c r="AF147" s="4"/>
      <c r="AG147" s="4"/>
      <c r="AH147" s="4"/>
      <c r="AI147" s="4"/>
      <c r="AJ147" s="4"/>
      <c r="AK147" s="4"/>
    </row>
    <row r="148" spans="6:37" ht="16.2" x14ac:dyDescent="0.35">
      <c r="F148" s="24"/>
      <c r="G148" s="3"/>
      <c r="H148" s="2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2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4"/>
      <c r="AE148" s="4"/>
      <c r="AF148" s="4"/>
      <c r="AG148" s="4"/>
      <c r="AH148" s="4"/>
      <c r="AI148" s="4"/>
      <c r="AJ148" s="4"/>
      <c r="AK148" s="4"/>
    </row>
    <row r="149" spans="6:37" x14ac:dyDescent="0.3">
      <c r="F149" s="2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4"/>
      <c r="AE149" s="4"/>
      <c r="AF149" s="4"/>
      <c r="AG149" s="4"/>
      <c r="AH149" s="4"/>
      <c r="AI149" s="4"/>
      <c r="AJ149" s="4"/>
      <c r="AK149" s="4"/>
    </row>
    <row r="150" spans="6:37" x14ac:dyDescent="0.3">
      <c r="F150" s="2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2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4"/>
      <c r="AE150" s="4"/>
      <c r="AF150" s="4"/>
      <c r="AG150" s="4"/>
      <c r="AH150" s="4"/>
      <c r="AI150" s="4"/>
      <c r="AJ150" s="4"/>
      <c r="AK150" s="4"/>
    </row>
    <row r="151" spans="6:37" x14ac:dyDescent="0.3">
      <c r="F151" s="2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2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4"/>
      <c r="AE151" s="4"/>
      <c r="AF151" s="4"/>
      <c r="AG151" s="4"/>
      <c r="AH151" s="4"/>
      <c r="AI151" s="4"/>
      <c r="AJ151" s="4"/>
      <c r="AK151" s="4"/>
    </row>
    <row r="152" spans="6:37" x14ac:dyDescent="0.3">
      <c r="F152" s="2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4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4"/>
      <c r="AE152" s="4"/>
      <c r="AF152" s="4"/>
      <c r="AG152" s="4"/>
      <c r="AH152" s="4"/>
      <c r="AI152" s="4"/>
      <c r="AJ152" s="4"/>
      <c r="AK152" s="4"/>
    </row>
    <row r="153" spans="6:37" x14ac:dyDescent="0.3">
      <c r="F153" s="24"/>
      <c r="G153" s="3"/>
      <c r="H153" s="14"/>
      <c r="I153" s="12"/>
      <c r="J153" s="3"/>
      <c r="K153" s="3"/>
      <c r="L153" s="3"/>
      <c r="M153" s="3"/>
      <c r="N153" s="3"/>
      <c r="O153" s="3"/>
      <c r="P153" s="3"/>
      <c r="Q153" s="3"/>
      <c r="R153" s="3"/>
      <c r="S153" s="24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4"/>
      <c r="AE153" s="4"/>
      <c r="AF153" s="4"/>
      <c r="AG153" s="4"/>
      <c r="AH153" s="4"/>
      <c r="AI153" s="4"/>
      <c r="AJ153" s="4"/>
      <c r="AK153" s="4"/>
    </row>
    <row r="154" spans="6:37" x14ac:dyDescent="0.3">
      <c r="F154" s="2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24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4"/>
      <c r="AE154" s="4"/>
      <c r="AF154" s="4"/>
      <c r="AG154" s="4"/>
      <c r="AH154" s="4"/>
      <c r="AI154" s="4"/>
      <c r="AJ154" s="4"/>
      <c r="AK154" s="4"/>
    </row>
    <row r="155" spans="6:37" x14ac:dyDescent="0.3">
      <c r="F155" s="2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4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4"/>
      <c r="AE155" s="4"/>
      <c r="AF155" s="4"/>
      <c r="AG155" s="4"/>
      <c r="AH155" s="4"/>
      <c r="AI155" s="4"/>
      <c r="AJ155" s="4"/>
      <c r="AK155" s="4"/>
    </row>
    <row r="156" spans="6:37" x14ac:dyDescent="0.3">
      <c r="F156" s="2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24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4"/>
      <c r="AE156" s="4"/>
      <c r="AF156" s="4"/>
      <c r="AG156" s="4"/>
      <c r="AH156" s="4"/>
      <c r="AI156" s="4"/>
      <c r="AJ156" s="4"/>
      <c r="AK156" s="4"/>
    </row>
    <row r="157" spans="6:37" x14ac:dyDescent="0.3">
      <c r="F157" s="2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4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4"/>
      <c r="AE157" s="4"/>
      <c r="AF157" s="4"/>
      <c r="AG157" s="4"/>
      <c r="AH157" s="4"/>
      <c r="AI157" s="4"/>
      <c r="AJ157" s="4"/>
      <c r="AK157" s="4"/>
    </row>
    <row r="158" spans="6:37" x14ac:dyDescent="0.3">
      <c r="F158" s="2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24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4"/>
      <c r="AE158" s="4"/>
      <c r="AF158" s="4"/>
      <c r="AG158" s="4"/>
      <c r="AH158" s="4"/>
      <c r="AI158" s="4"/>
      <c r="AJ158" s="4"/>
      <c r="AK158" s="4"/>
    </row>
    <row r="159" spans="6:37" x14ac:dyDescent="0.3">
      <c r="F159" s="2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24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4"/>
      <c r="AE159" s="4"/>
      <c r="AF159" s="4"/>
      <c r="AG159" s="4"/>
      <c r="AH159" s="4"/>
      <c r="AI159" s="4"/>
      <c r="AJ159" s="4"/>
      <c r="AK159" s="4"/>
    </row>
    <row r="160" spans="6:37" x14ac:dyDescent="0.3">
      <c r="F160" s="2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4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4"/>
      <c r="AE160" s="4"/>
      <c r="AF160" s="4"/>
      <c r="AG160" s="4"/>
      <c r="AH160" s="4"/>
      <c r="AI160" s="4"/>
      <c r="AJ160" s="4"/>
      <c r="AK160" s="4"/>
    </row>
    <row r="161" spans="6:37" x14ac:dyDescent="0.3">
      <c r="F161" s="2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2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4"/>
      <c r="AE161" s="4"/>
      <c r="AF161" s="4"/>
      <c r="AG161" s="4"/>
      <c r="AH161" s="4"/>
      <c r="AI161" s="4"/>
      <c r="AJ161" s="4"/>
      <c r="AK161" s="4"/>
    </row>
    <row r="162" spans="6:37" x14ac:dyDescent="0.3">
      <c r="F162" s="2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2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4"/>
      <c r="AE162" s="4"/>
      <c r="AF162" s="4"/>
      <c r="AG162" s="4"/>
      <c r="AH162" s="4"/>
      <c r="AI162" s="4"/>
      <c r="AJ162" s="4"/>
      <c r="AK162" s="4"/>
    </row>
    <row r="163" spans="6:37" x14ac:dyDescent="0.3">
      <c r="F163" s="2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2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4"/>
      <c r="AE163" s="4"/>
      <c r="AF163" s="4"/>
      <c r="AG163" s="4"/>
      <c r="AH163" s="4"/>
      <c r="AI163" s="4"/>
      <c r="AJ163" s="4"/>
      <c r="AK163" s="4"/>
    </row>
    <row r="164" spans="6:37" x14ac:dyDescent="0.3">
      <c r="F164" s="2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4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4"/>
      <c r="AE164" s="4"/>
      <c r="AF164" s="4"/>
      <c r="AG164" s="4"/>
      <c r="AH164" s="4"/>
      <c r="AI164" s="4"/>
      <c r="AJ164" s="4"/>
      <c r="AK164" s="4"/>
    </row>
    <row r="165" spans="6:37" x14ac:dyDescent="0.3">
      <c r="F165" s="2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4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4"/>
      <c r="AE165" s="4"/>
      <c r="AF165" s="4"/>
      <c r="AG165" s="4"/>
      <c r="AH165" s="4"/>
      <c r="AI165" s="4"/>
      <c r="AJ165" s="4"/>
      <c r="AK165" s="4"/>
    </row>
    <row r="166" spans="6:37" x14ac:dyDescent="0.3">
      <c r="F166" s="2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24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4"/>
      <c r="AE166" s="4"/>
      <c r="AF166" s="4"/>
      <c r="AG166" s="4"/>
      <c r="AH166" s="4"/>
      <c r="AI166" s="4"/>
      <c r="AJ166" s="4"/>
      <c r="AK166" s="4"/>
    </row>
    <row r="167" spans="6:37" x14ac:dyDescent="0.3">
      <c r="F167" s="2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24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4"/>
      <c r="AE167" s="4"/>
      <c r="AF167" s="4"/>
      <c r="AG167" s="4"/>
      <c r="AH167" s="4"/>
      <c r="AI167" s="4"/>
      <c r="AJ167" s="4"/>
      <c r="AK167" s="4"/>
    </row>
    <row r="168" spans="6:37" x14ac:dyDescent="0.3">
      <c r="F168" s="2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4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4"/>
      <c r="AE168" s="4"/>
      <c r="AF168" s="4"/>
      <c r="AG168" s="4"/>
      <c r="AH168" s="4"/>
      <c r="AI168" s="4"/>
      <c r="AJ168" s="4"/>
      <c r="AK168" s="4"/>
    </row>
    <row r="169" spans="6:37" x14ac:dyDescent="0.3">
      <c r="F169" s="2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24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4"/>
      <c r="AE169" s="4"/>
      <c r="AF169" s="4"/>
      <c r="AG169" s="4"/>
      <c r="AH169" s="4"/>
      <c r="AI169" s="4"/>
      <c r="AJ169" s="4"/>
      <c r="AK169" s="4"/>
    </row>
    <row r="170" spans="6:37" x14ac:dyDescent="0.3">
      <c r="F170" s="2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4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4"/>
      <c r="AE170" s="4"/>
      <c r="AF170" s="4"/>
      <c r="AG170" s="4"/>
      <c r="AH170" s="4"/>
      <c r="AI170" s="4"/>
      <c r="AJ170" s="4"/>
      <c r="AK170" s="4"/>
    </row>
    <row r="171" spans="6:37" x14ac:dyDescent="0.3">
      <c r="F171" s="2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24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4"/>
      <c r="AE171" s="4"/>
      <c r="AF171" s="4"/>
      <c r="AG171" s="4"/>
      <c r="AH171" s="4"/>
      <c r="AI171" s="4"/>
      <c r="AJ171" s="4"/>
      <c r="AK171" s="4"/>
    </row>
    <row r="172" spans="6:37" x14ac:dyDescent="0.3">
      <c r="F172" s="2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24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4"/>
      <c r="AE172" s="4"/>
      <c r="AF172" s="4"/>
      <c r="AG172" s="4"/>
      <c r="AH172" s="4"/>
      <c r="AI172" s="4"/>
      <c r="AJ172" s="4"/>
      <c r="AK172" s="4"/>
    </row>
    <row r="173" spans="6:37" x14ac:dyDescent="0.3">
      <c r="F173" s="2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4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4"/>
      <c r="AE173" s="4"/>
      <c r="AF173" s="4"/>
      <c r="AG173" s="4"/>
      <c r="AH173" s="4"/>
      <c r="AI173" s="4"/>
      <c r="AJ173" s="4"/>
      <c r="AK173" s="4"/>
    </row>
    <row r="174" spans="6:37" x14ac:dyDescent="0.3">
      <c r="F174" s="2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24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4"/>
      <c r="AE174" s="4"/>
      <c r="AF174" s="4"/>
      <c r="AG174" s="4"/>
      <c r="AH174" s="4"/>
      <c r="AI174" s="4"/>
      <c r="AJ174" s="4"/>
      <c r="AK174" s="4"/>
    </row>
    <row r="175" spans="6:37" x14ac:dyDescent="0.3">
      <c r="F175" s="2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24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4"/>
      <c r="AE175" s="4"/>
      <c r="AF175" s="4"/>
      <c r="AG175" s="4"/>
      <c r="AH175" s="4"/>
      <c r="AI175" s="4"/>
      <c r="AJ175" s="4"/>
      <c r="AK175" s="4"/>
    </row>
    <row r="176" spans="6:37" x14ac:dyDescent="0.3">
      <c r="F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4"/>
      <c r="AE176" s="4"/>
      <c r="AF176" s="4"/>
      <c r="AG176" s="4"/>
      <c r="AH176" s="4"/>
      <c r="AI176" s="4"/>
      <c r="AJ176" s="4"/>
      <c r="AK176" s="4"/>
    </row>
    <row r="177" spans="6:37" x14ac:dyDescent="0.3">
      <c r="F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2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4"/>
      <c r="AE177" s="4"/>
      <c r="AF177" s="4"/>
      <c r="AG177" s="4"/>
      <c r="AH177" s="4"/>
      <c r="AI177" s="4"/>
      <c r="AJ177" s="4"/>
      <c r="AK177" s="4"/>
    </row>
    <row r="178" spans="6:37" x14ac:dyDescent="0.3"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2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4"/>
      <c r="AE178" s="4"/>
      <c r="AF178" s="4"/>
      <c r="AG178" s="4"/>
      <c r="AH178" s="4"/>
      <c r="AI178" s="4"/>
      <c r="AJ178" s="4"/>
      <c r="AK178" s="4"/>
    </row>
    <row r="179" spans="6:37" x14ac:dyDescent="0.3"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4"/>
      <c r="AE179" s="4"/>
      <c r="AF179" s="4"/>
      <c r="AG179" s="4"/>
      <c r="AH179" s="4"/>
      <c r="AI179" s="4"/>
      <c r="AJ179" s="4"/>
      <c r="AK179" s="4"/>
    </row>
    <row r="180" spans="6:37" x14ac:dyDescent="0.3"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2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4"/>
      <c r="AE180" s="4"/>
      <c r="AF180" s="4"/>
      <c r="AG180" s="4"/>
      <c r="AH180" s="4"/>
      <c r="AI180" s="4"/>
      <c r="AJ180" s="4"/>
      <c r="AK180" s="4"/>
    </row>
    <row r="181" spans="6:37" x14ac:dyDescent="0.3"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2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4"/>
      <c r="AE181" s="4"/>
      <c r="AF181" s="4"/>
      <c r="AG181" s="4"/>
      <c r="AH181" s="4"/>
      <c r="AI181" s="4"/>
      <c r="AJ181" s="4"/>
      <c r="AK181" s="4"/>
    </row>
    <row r="182" spans="6:37" x14ac:dyDescent="0.3"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2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4"/>
      <c r="AE182" s="4"/>
      <c r="AF182" s="4"/>
      <c r="AG182" s="4"/>
      <c r="AH182" s="4"/>
      <c r="AI182" s="4"/>
      <c r="AJ182" s="4"/>
      <c r="AK182" s="4"/>
    </row>
    <row r="183" spans="6:37" x14ac:dyDescent="0.3">
      <c r="O183" s="3"/>
      <c r="P183" s="3"/>
      <c r="Q183" s="3"/>
      <c r="R183" s="3"/>
      <c r="S183" s="2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4"/>
      <c r="AE183" s="4"/>
      <c r="AF183" s="4"/>
      <c r="AG183" s="4"/>
      <c r="AH183" s="4"/>
      <c r="AI183" s="4"/>
      <c r="AJ183" s="4"/>
      <c r="AK183" s="4"/>
    </row>
    <row r="184" spans="6:37" x14ac:dyDescent="0.3">
      <c r="O184" s="3"/>
      <c r="P184" s="3"/>
      <c r="Q184" s="3"/>
      <c r="R184" s="3"/>
      <c r="S184" s="2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4"/>
      <c r="AE184" s="4"/>
      <c r="AF184" s="4"/>
      <c r="AG184" s="4"/>
      <c r="AH184" s="4"/>
      <c r="AI184" s="4"/>
      <c r="AJ184" s="4"/>
      <c r="AK184" s="4"/>
    </row>
    <row r="185" spans="6:37" x14ac:dyDescent="0.3">
      <c r="O185" s="3"/>
      <c r="P185" s="3"/>
      <c r="Q185" s="3"/>
      <c r="R185" s="3"/>
      <c r="S185" s="2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4"/>
      <c r="AE185" s="4"/>
      <c r="AF185" s="4"/>
      <c r="AG185" s="4"/>
      <c r="AH185" s="4"/>
      <c r="AI185" s="4"/>
      <c r="AJ185" s="4"/>
      <c r="AK185" s="4"/>
    </row>
    <row r="186" spans="6:37" x14ac:dyDescent="0.3">
      <c r="O186" s="3"/>
      <c r="P186" s="3"/>
      <c r="Q186" s="3"/>
      <c r="R186" s="3"/>
      <c r="S186" s="2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4"/>
      <c r="AE186" s="4"/>
      <c r="AF186" s="4"/>
      <c r="AG186" s="4"/>
      <c r="AH186" s="4"/>
      <c r="AI186" s="4"/>
      <c r="AJ186" s="4"/>
      <c r="AK186" s="4"/>
    </row>
    <row r="187" spans="6:37" x14ac:dyDescent="0.3">
      <c r="O187" s="3"/>
      <c r="P187" s="3"/>
      <c r="Q187" s="3"/>
      <c r="R187" s="3"/>
      <c r="S187" s="2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4"/>
      <c r="AE187" s="4"/>
      <c r="AF187" s="4"/>
      <c r="AG187" s="4"/>
      <c r="AH187" s="4"/>
      <c r="AI187" s="4"/>
      <c r="AJ187" s="4"/>
      <c r="AK187" s="4"/>
    </row>
    <row r="188" spans="6:37" x14ac:dyDescent="0.3">
      <c r="O188" s="3"/>
      <c r="P188" s="3"/>
      <c r="Q188" s="3"/>
      <c r="R188" s="3"/>
      <c r="S188" s="2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4"/>
      <c r="AE188" s="4"/>
      <c r="AF188" s="4"/>
      <c r="AG188" s="4"/>
      <c r="AH188" s="4"/>
      <c r="AI188" s="4"/>
      <c r="AJ188" s="4"/>
      <c r="AK188" s="4"/>
    </row>
    <row r="189" spans="6:37" x14ac:dyDescent="0.3">
      <c r="P189" s="3"/>
      <c r="Q189" s="3"/>
      <c r="R189" s="3"/>
      <c r="S189" s="2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4"/>
      <c r="AE189" s="4"/>
      <c r="AF189" s="4"/>
      <c r="AG189" s="4"/>
      <c r="AH189" s="4"/>
      <c r="AI189" s="4"/>
      <c r="AJ189" s="4"/>
      <c r="AK189" s="4"/>
    </row>
    <row r="190" spans="6:37" x14ac:dyDescent="0.3">
      <c r="P190" s="3"/>
      <c r="Q190" s="3"/>
      <c r="R190" s="3"/>
      <c r="S190" s="2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4"/>
      <c r="AE190" s="4"/>
      <c r="AF190" s="4"/>
      <c r="AG190" s="4"/>
      <c r="AH190" s="4"/>
      <c r="AI190" s="4"/>
      <c r="AJ190" s="4"/>
      <c r="AK190" s="4"/>
    </row>
    <row r="191" spans="6:37" x14ac:dyDescent="0.3">
      <c r="P191" s="3"/>
      <c r="Q191" s="3"/>
      <c r="R191" s="3"/>
      <c r="S191" s="2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4"/>
      <c r="AE191" s="4"/>
      <c r="AF191" s="4"/>
      <c r="AG191" s="4"/>
      <c r="AH191" s="4"/>
      <c r="AI191" s="4"/>
      <c r="AJ191" s="4"/>
      <c r="AK191" s="4"/>
    </row>
    <row r="192" spans="6:37" x14ac:dyDescent="0.3">
      <c r="P192" s="3"/>
      <c r="Q192" s="3"/>
      <c r="R192" s="3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7:29" x14ac:dyDescent="0.3">
      <c r="Q193" s="3"/>
      <c r="R193" s="3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7:29" x14ac:dyDescent="0.3">
      <c r="Q194" s="3"/>
      <c r="R194" s="3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7:29" x14ac:dyDescent="0.3">
      <c r="Q195" s="3"/>
      <c r="R195" s="3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7:29" x14ac:dyDescent="0.3">
      <c r="Q196" s="3"/>
      <c r="R196" s="3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7:29" x14ac:dyDescent="0.3">
      <c r="Q197" s="3"/>
      <c r="R197" s="3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7:29" x14ac:dyDescent="0.3"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7:29" x14ac:dyDescent="0.3"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7:29" x14ac:dyDescent="0.3"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7:29" x14ac:dyDescent="0.3"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7:29" x14ac:dyDescent="0.3"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7:29" x14ac:dyDescent="0.3"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7:29" x14ac:dyDescent="0.3"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7:29" x14ac:dyDescent="0.3"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7:29" x14ac:dyDescent="0.3"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7:29" x14ac:dyDescent="0.3"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7:29" x14ac:dyDescent="0.3"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20:29" x14ac:dyDescent="0.3"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20:29" x14ac:dyDescent="0.3"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20:29" x14ac:dyDescent="0.3"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20:29" x14ac:dyDescent="0.3"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20:29" x14ac:dyDescent="0.3"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20:29" x14ac:dyDescent="0.3"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20:29" x14ac:dyDescent="0.3"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20:29" x14ac:dyDescent="0.3"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20:29" x14ac:dyDescent="0.3"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20:29" x14ac:dyDescent="0.3"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20:29" x14ac:dyDescent="0.3"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20:29" x14ac:dyDescent="0.3"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20:29" x14ac:dyDescent="0.3"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20:29" x14ac:dyDescent="0.3"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20:29" x14ac:dyDescent="0.3"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20:29" x14ac:dyDescent="0.3"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20:29" x14ac:dyDescent="0.3"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20:29" x14ac:dyDescent="0.3"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20:29" x14ac:dyDescent="0.3"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20:29" x14ac:dyDescent="0.3"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20:29" x14ac:dyDescent="0.3"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20:29" x14ac:dyDescent="0.3"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20:29" x14ac:dyDescent="0.3"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20:29" x14ac:dyDescent="0.3"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20:29" x14ac:dyDescent="0.3"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20:29" x14ac:dyDescent="0.3"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20:29" x14ac:dyDescent="0.3"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20:29" x14ac:dyDescent="0.3"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20:29" x14ac:dyDescent="0.3"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20:29" x14ac:dyDescent="0.3"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20:29" x14ac:dyDescent="0.3"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20:29" x14ac:dyDescent="0.3"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20:29" x14ac:dyDescent="0.3"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20:29" x14ac:dyDescent="0.3"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20:29" x14ac:dyDescent="0.3"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20:29" x14ac:dyDescent="0.3"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20:29" x14ac:dyDescent="0.3"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20:29" x14ac:dyDescent="0.3"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20:29" x14ac:dyDescent="0.3"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20:29" x14ac:dyDescent="0.3"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20:29" x14ac:dyDescent="0.3"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20:29" x14ac:dyDescent="0.3"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20:29" x14ac:dyDescent="0.3"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20:29" x14ac:dyDescent="0.3"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20:29" x14ac:dyDescent="0.3"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20:29" x14ac:dyDescent="0.3"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20:29" x14ac:dyDescent="0.3"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20:29" x14ac:dyDescent="0.3"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20:29" x14ac:dyDescent="0.3"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20:29" x14ac:dyDescent="0.3"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20:29" x14ac:dyDescent="0.3"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20:29" x14ac:dyDescent="0.3"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20:29" x14ac:dyDescent="0.3"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20:29" x14ac:dyDescent="0.3"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20:29" x14ac:dyDescent="0.3"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20:29" x14ac:dyDescent="0.3"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20:29" x14ac:dyDescent="0.3"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20:29" x14ac:dyDescent="0.3"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20:29" x14ac:dyDescent="0.3"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20:29" x14ac:dyDescent="0.3"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20:29" x14ac:dyDescent="0.3"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20:29" x14ac:dyDescent="0.3"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20:29" x14ac:dyDescent="0.3"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20:29" x14ac:dyDescent="0.3"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20:29" x14ac:dyDescent="0.3">
      <c r="T273" s="2"/>
      <c r="U273" s="2"/>
      <c r="V273" s="2"/>
      <c r="W273" s="2"/>
      <c r="X273" s="2"/>
      <c r="Y273" s="2"/>
      <c r="Z273" s="2"/>
      <c r="AA273" s="2"/>
      <c r="AB273" s="2"/>
      <c r="AC273" s="2"/>
    </row>
  </sheetData>
  <sheetProtection formatCells="0" formatColumns="0" formatRows="0" insertColumns="0" insert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7921-475F-4E67-A56E-C537B9741936}">
  <dimension ref="A1:P113"/>
  <sheetViews>
    <sheetView topLeftCell="D1" zoomScale="80" zoomScaleNormal="80" workbookViewId="0">
      <selection activeCell="O16" sqref="O16"/>
    </sheetView>
  </sheetViews>
  <sheetFormatPr defaultColWidth="8.77734375" defaultRowHeight="13.8" x14ac:dyDescent="0.25"/>
  <cols>
    <col min="1" max="1" width="8.77734375" style="69"/>
    <col min="2" max="2" width="43.77734375" style="69" customWidth="1"/>
    <col min="3" max="3" width="45.5546875" style="69" customWidth="1"/>
    <col min="4" max="4" width="24.21875" style="69" customWidth="1"/>
    <col min="5" max="5" width="39" style="69" customWidth="1"/>
    <col min="6" max="6" width="1.21875" style="68" customWidth="1"/>
    <col min="7" max="7" width="12.5546875" style="66" bestFit="1" customWidth="1"/>
    <col min="8" max="8" width="70.77734375" style="66" customWidth="1"/>
    <col min="9" max="9" width="12.77734375" style="66" bestFit="1" customWidth="1"/>
    <col min="10" max="10" width="11.77734375" style="67" bestFit="1" customWidth="1"/>
    <col min="11" max="11" width="11.44140625" style="66" bestFit="1" customWidth="1"/>
    <col min="12" max="16384" width="8.77734375" style="66"/>
  </cols>
  <sheetData>
    <row r="1" spans="1:15" ht="15.6" x14ac:dyDescent="0.3">
      <c r="A1" s="121" t="s">
        <v>147</v>
      </c>
      <c r="B1" s="121"/>
      <c r="C1" s="116"/>
      <c r="D1" s="120"/>
      <c r="E1" s="120"/>
      <c r="F1" s="119"/>
      <c r="G1" s="117" t="s">
        <v>146</v>
      </c>
      <c r="H1" s="117" t="s">
        <v>145</v>
      </c>
      <c r="I1" s="117"/>
      <c r="J1" s="118"/>
      <c r="K1" s="117"/>
      <c r="L1" s="117"/>
      <c r="M1" s="117"/>
      <c r="N1" s="117"/>
      <c r="O1" s="117"/>
    </row>
    <row r="2" spans="1:15" ht="15.6" x14ac:dyDescent="0.3">
      <c r="A2" s="121"/>
      <c r="B2" s="121"/>
      <c r="C2" s="121"/>
      <c r="D2" s="120"/>
      <c r="E2" s="120"/>
      <c r="F2" s="119"/>
      <c r="G2" s="1"/>
      <c r="H2" s="117"/>
      <c r="I2" s="117"/>
      <c r="J2" s="118"/>
      <c r="K2" s="117"/>
      <c r="L2" s="117"/>
      <c r="M2" s="117"/>
      <c r="N2" s="117"/>
      <c r="O2" s="117"/>
    </row>
    <row r="3" spans="1:15" ht="15.6" x14ac:dyDescent="0.3">
      <c r="A3" s="94"/>
      <c r="B3" s="94"/>
      <c r="C3" s="116"/>
      <c r="D3" s="120"/>
      <c r="E3" s="120"/>
      <c r="F3" s="119"/>
      <c r="G3" s="1"/>
      <c r="H3" s="12" t="s">
        <v>144</v>
      </c>
      <c r="I3" s="117"/>
      <c r="J3" s="118"/>
      <c r="K3" s="117"/>
      <c r="L3" s="117"/>
      <c r="M3" s="117"/>
      <c r="N3" s="117"/>
      <c r="O3" s="117"/>
    </row>
    <row r="4" spans="1:15" ht="15.6" x14ac:dyDescent="0.3">
      <c r="A4" s="94"/>
      <c r="B4" s="94" t="s">
        <v>143</v>
      </c>
      <c r="C4" s="116"/>
      <c r="D4" s="120"/>
      <c r="E4" s="120"/>
      <c r="F4" s="119"/>
      <c r="G4" s="117"/>
      <c r="H4" s="3" t="s">
        <v>122</v>
      </c>
      <c r="I4" s="77">
        <f>I18</f>
        <v>500000</v>
      </c>
      <c r="J4" s="118"/>
      <c r="K4" s="117"/>
      <c r="L4" s="117"/>
      <c r="M4" s="117"/>
      <c r="N4" s="117"/>
      <c r="O4" s="117"/>
    </row>
    <row r="5" spans="1:15" ht="15.6" x14ac:dyDescent="0.3">
      <c r="A5" s="94"/>
      <c r="B5" s="94"/>
      <c r="C5" s="116"/>
      <c r="D5" s="120"/>
      <c r="E5" s="120"/>
      <c r="F5" s="119"/>
      <c r="G5" s="113"/>
      <c r="H5" s="3" t="s">
        <v>6</v>
      </c>
      <c r="I5" s="77">
        <f>I19</f>
        <v>1513068</v>
      </c>
      <c r="J5" s="118"/>
      <c r="K5" s="117"/>
      <c r="L5" s="117"/>
      <c r="M5" s="117"/>
      <c r="N5" s="117"/>
      <c r="O5" s="117"/>
    </row>
    <row r="6" spans="1:15" s="1" customFormat="1" ht="15.6" x14ac:dyDescent="0.3">
      <c r="A6" s="94"/>
      <c r="B6" s="94" t="s">
        <v>142</v>
      </c>
      <c r="C6" s="116"/>
      <c r="D6" s="104"/>
      <c r="E6" s="104"/>
      <c r="F6" s="115"/>
      <c r="H6" s="3" t="s">
        <v>141</v>
      </c>
      <c r="I6" s="77">
        <f>-I31</f>
        <v>-1853651</v>
      </c>
      <c r="J6" s="114"/>
      <c r="K6" s="113"/>
      <c r="L6" s="113"/>
      <c r="M6" s="113"/>
      <c r="N6" s="113"/>
      <c r="O6" s="113"/>
    </row>
    <row r="7" spans="1:15" s="1" customFormat="1" ht="15.6" x14ac:dyDescent="0.3">
      <c r="A7" s="6"/>
      <c r="B7" s="6"/>
      <c r="C7" s="6"/>
      <c r="D7" s="104"/>
      <c r="E7" s="6"/>
      <c r="F7" s="92"/>
      <c r="H7" s="3" t="s">
        <v>140</v>
      </c>
      <c r="I7" s="77">
        <f>I42</f>
        <v>-376538.46153846156</v>
      </c>
      <c r="J7" s="71"/>
    </row>
    <row r="8" spans="1:15" s="1" customFormat="1" ht="15.6" x14ac:dyDescent="0.3">
      <c r="A8" s="6"/>
      <c r="B8" s="99" t="s">
        <v>139</v>
      </c>
      <c r="C8" s="106">
        <v>5.0999999999999997E-2</v>
      </c>
      <c r="D8" s="104"/>
      <c r="E8" s="6"/>
      <c r="F8" s="92"/>
      <c r="H8" s="3" t="s">
        <v>138</v>
      </c>
      <c r="I8" s="77">
        <f>I46</f>
        <v>34615.384615384617</v>
      </c>
      <c r="J8" s="71"/>
    </row>
    <row r="9" spans="1:15" s="1" customFormat="1" ht="15.6" x14ac:dyDescent="0.3">
      <c r="A9" s="6"/>
      <c r="B9" s="99" t="s">
        <v>137</v>
      </c>
      <c r="C9" s="106">
        <v>4.1000000000000002E-2</v>
      </c>
      <c r="D9" s="104"/>
      <c r="E9" s="6"/>
      <c r="F9" s="92"/>
      <c r="H9" s="26" t="s">
        <v>136</v>
      </c>
      <c r="I9" s="91">
        <f>I83</f>
        <v>-645880.35980471608</v>
      </c>
      <c r="J9" s="71"/>
      <c r="K9" s="71"/>
    </row>
    <row r="10" spans="1:15" s="1" customFormat="1" ht="15.6" x14ac:dyDescent="0.3">
      <c r="A10" s="6"/>
      <c r="B10" s="99" t="s">
        <v>106</v>
      </c>
      <c r="C10" s="98">
        <v>30042000</v>
      </c>
      <c r="D10" s="104"/>
      <c r="E10" s="6"/>
      <c r="F10" s="92"/>
      <c r="H10" s="112" t="s">
        <v>135</v>
      </c>
      <c r="I10" s="111">
        <f>SUM(I4:I9)</f>
        <v>-828386.43672779296</v>
      </c>
      <c r="J10" s="71"/>
      <c r="K10" s="71"/>
    </row>
    <row r="11" spans="1:15" s="1" customFormat="1" ht="15.6" x14ac:dyDescent="0.3">
      <c r="A11" s="6"/>
      <c r="B11" s="99" t="s">
        <v>104</v>
      </c>
      <c r="C11" s="98">
        <v>45820000</v>
      </c>
      <c r="D11" s="104"/>
      <c r="E11" s="6"/>
      <c r="F11" s="92"/>
      <c r="J11" s="71"/>
    </row>
    <row r="12" spans="1:15" s="1" customFormat="1" ht="15.6" x14ac:dyDescent="0.3">
      <c r="A12" s="6"/>
      <c r="B12" s="99" t="s">
        <v>134</v>
      </c>
      <c r="C12" s="98">
        <v>500000</v>
      </c>
      <c r="D12" s="104"/>
      <c r="E12" s="6"/>
      <c r="F12" s="92"/>
      <c r="H12" s="1" t="s">
        <v>133</v>
      </c>
      <c r="I12" s="108">
        <f>C33</f>
        <v>4171000</v>
      </c>
      <c r="J12" s="71"/>
    </row>
    <row r="13" spans="1:15" s="1" customFormat="1" ht="15.6" x14ac:dyDescent="0.3">
      <c r="A13" s="6"/>
      <c r="B13" s="99" t="s">
        <v>132</v>
      </c>
      <c r="C13" s="98">
        <v>1748000</v>
      </c>
      <c r="D13" s="104"/>
      <c r="E13" s="6"/>
      <c r="F13" s="92"/>
      <c r="H13" s="110" t="s">
        <v>131</v>
      </c>
      <c r="I13" s="109">
        <f>C22</f>
        <v>2500000</v>
      </c>
      <c r="J13" s="71"/>
    </row>
    <row r="14" spans="1:15" s="1" customFormat="1" ht="15.6" x14ac:dyDescent="0.3">
      <c r="A14" s="6"/>
      <c r="B14" s="99" t="s">
        <v>130</v>
      </c>
      <c r="C14" s="98">
        <v>530000</v>
      </c>
      <c r="D14" s="104"/>
      <c r="E14" s="6"/>
      <c r="F14" s="92"/>
      <c r="H14" s="1" t="s">
        <v>129</v>
      </c>
      <c r="I14" s="108">
        <f>I12-I13</f>
        <v>1671000</v>
      </c>
      <c r="J14" s="71"/>
      <c r="K14" s="71"/>
    </row>
    <row r="15" spans="1:15" s="1" customFormat="1" ht="15.6" x14ac:dyDescent="0.3">
      <c r="A15" s="6"/>
      <c r="B15" s="99" t="s">
        <v>128</v>
      </c>
      <c r="C15" s="107">
        <v>-9477000</v>
      </c>
      <c r="D15" s="104"/>
      <c r="E15" s="6"/>
      <c r="F15" s="92"/>
      <c r="J15" s="71"/>
    </row>
    <row r="16" spans="1:15" s="1" customFormat="1" ht="15.6" x14ac:dyDescent="0.3">
      <c r="A16" s="6"/>
      <c r="B16" s="99" t="s">
        <v>127</v>
      </c>
      <c r="C16" s="98">
        <v>450000</v>
      </c>
      <c r="D16" s="104"/>
      <c r="E16" s="6"/>
      <c r="F16" s="92"/>
      <c r="H16" s="15" t="s">
        <v>126</v>
      </c>
      <c r="I16" s="80"/>
      <c r="J16" s="71"/>
    </row>
    <row r="17" spans="1:11" s="1" customFormat="1" ht="15.6" x14ac:dyDescent="0.3">
      <c r="A17" s="6"/>
      <c r="B17" s="99" t="s">
        <v>125</v>
      </c>
      <c r="C17" s="106" t="s">
        <v>91</v>
      </c>
      <c r="D17" s="6"/>
      <c r="E17" s="6"/>
      <c r="F17" s="92"/>
      <c r="H17" s="2" t="s">
        <v>124</v>
      </c>
      <c r="I17" s="79">
        <f>C10</f>
        <v>30042000</v>
      </c>
      <c r="J17" s="71"/>
    </row>
    <row r="18" spans="1:11" s="1" customFormat="1" ht="15.6" x14ac:dyDescent="0.3">
      <c r="A18" s="6"/>
      <c r="B18" s="99" t="s">
        <v>123</v>
      </c>
      <c r="C18" s="105">
        <v>13</v>
      </c>
      <c r="D18" s="6"/>
      <c r="E18" s="6"/>
      <c r="F18" s="92"/>
      <c r="H18" s="2" t="s">
        <v>122</v>
      </c>
      <c r="I18" s="79">
        <f>C12</f>
        <v>500000</v>
      </c>
      <c r="J18" s="71"/>
    </row>
    <row r="19" spans="1:11" s="1" customFormat="1" ht="15.6" x14ac:dyDescent="0.3">
      <c r="A19" s="6"/>
      <c r="B19" s="104"/>
      <c r="C19" s="104"/>
      <c r="D19" s="6"/>
      <c r="E19" s="6"/>
      <c r="F19" s="92"/>
      <c r="H19" s="2" t="s">
        <v>121</v>
      </c>
      <c r="I19" s="77">
        <f>(I17+I18)*C8+(-C13)*C8/2</f>
        <v>1513068</v>
      </c>
      <c r="J19" s="71"/>
    </row>
    <row r="20" spans="1:11" s="1" customFormat="1" ht="15.6" x14ac:dyDescent="0.3">
      <c r="A20" s="6"/>
      <c r="B20" s="6" t="s">
        <v>120</v>
      </c>
      <c r="C20" s="104"/>
      <c r="D20" s="96"/>
      <c r="E20" s="6"/>
      <c r="F20" s="92"/>
      <c r="H20" s="75" t="s">
        <v>119</v>
      </c>
      <c r="I20" s="100">
        <f>-I14</f>
        <v>-1671000</v>
      </c>
      <c r="J20" s="71"/>
    </row>
    <row r="21" spans="1:11" s="1" customFormat="1" ht="15.6" x14ac:dyDescent="0.3">
      <c r="A21" s="6"/>
      <c r="B21" s="6"/>
      <c r="C21" s="6"/>
      <c r="D21" s="6"/>
      <c r="E21" s="6"/>
      <c r="F21" s="92"/>
      <c r="H21" s="2" t="s">
        <v>118</v>
      </c>
      <c r="I21" s="79">
        <f>SUM(I17:I20)</f>
        <v>30384068</v>
      </c>
      <c r="J21" s="71"/>
    </row>
    <row r="22" spans="1:11" s="1" customFormat="1" ht="15.6" x14ac:dyDescent="0.3">
      <c r="A22" s="6"/>
      <c r="B22" s="99" t="s">
        <v>117</v>
      </c>
      <c r="C22" s="98">
        <v>2500000</v>
      </c>
      <c r="D22" s="6"/>
      <c r="E22" s="6"/>
      <c r="F22" s="92"/>
      <c r="H22" s="75" t="s">
        <v>116</v>
      </c>
      <c r="I22" s="100">
        <f>I23-I21</f>
        <v>171932</v>
      </c>
      <c r="J22" s="71"/>
      <c r="K22" s="71"/>
    </row>
    <row r="23" spans="1:11" s="1" customFormat="1" ht="15.6" x14ac:dyDescent="0.3">
      <c r="A23" s="6"/>
      <c r="B23" s="99" t="s">
        <v>115</v>
      </c>
      <c r="C23" s="98">
        <v>2300000</v>
      </c>
      <c r="D23" s="6"/>
      <c r="E23" s="6"/>
      <c r="F23" s="92"/>
      <c r="H23" s="3" t="s">
        <v>114</v>
      </c>
      <c r="I23" s="79">
        <f>I25+C23</f>
        <v>30556000</v>
      </c>
      <c r="J23" s="71"/>
    </row>
    <row r="24" spans="1:11" s="1" customFormat="1" ht="15.6" x14ac:dyDescent="0.3">
      <c r="A24" s="6"/>
      <c r="B24" s="6"/>
      <c r="C24" s="6"/>
      <c r="D24" s="6"/>
      <c r="E24" s="6"/>
      <c r="F24" s="92"/>
      <c r="H24" s="26" t="s">
        <v>113</v>
      </c>
      <c r="I24" s="91">
        <f>-C23</f>
        <v>-2300000</v>
      </c>
      <c r="J24" s="71"/>
    </row>
    <row r="25" spans="1:11" s="1" customFormat="1" ht="15.6" x14ac:dyDescent="0.3">
      <c r="A25" s="6"/>
      <c r="B25" s="6"/>
      <c r="C25" s="6"/>
      <c r="D25" s="6"/>
      <c r="E25" s="6"/>
      <c r="F25" s="92"/>
      <c r="H25" s="3" t="s">
        <v>112</v>
      </c>
      <c r="I25" s="77">
        <f>C31</f>
        <v>28256000</v>
      </c>
      <c r="J25" s="71"/>
    </row>
    <row r="26" spans="1:11" s="1" customFormat="1" ht="15.6" x14ac:dyDescent="0.3">
      <c r="A26" s="6"/>
      <c r="B26" s="102"/>
      <c r="C26" s="103"/>
      <c r="D26" s="6"/>
      <c r="E26" s="6"/>
      <c r="F26" s="92"/>
      <c r="J26" s="71"/>
    </row>
    <row r="27" spans="1:11" s="1" customFormat="1" ht="15.6" x14ac:dyDescent="0.3">
      <c r="A27" s="6"/>
      <c r="B27" s="102"/>
      <c r="C27" s="103"/>
      <c r="D27" s="6"/>
      <c r="E27" s="6"/>
      <c r="F27" s="92"/>
      <c r="H27" s="12" t="s">
        <v>111</v>
      </c>
      <c r="I27" s="80"/>
      <c r="J27" s="71"/>
    </row>
    <row r="28" spans="1:11" s="1" customFormat="1" ht="15.6" x14ac:dyDescent="0.3">
      <c r="A28" s="6"/>
      <c r="B28" s="102"/>
      <c r="C28" s="102"/>
      <c r="D28" s="6"/>
      <c r="E28" s="6"/>
      <c r="F28" s="92"/>
      <c r="H28" s="3" t="s">
        <v>110</v>
      </c>
      <c r="I28" s="77">
        <f>C11</f>
        <v>45820000</v>
      </c>
      <c r="J28" s="71"/>
    </row>
    <row r="29" spans="1:11" s="1" customFormat="1" ht="15.6" x14ac:dyDescent="0.3">
      <c r="A29" s="6"/>
      <c r="B29" s="102" t="s">
        <v>109</v>
      </c>
      <c r="C29" s="102"/>
      <c r="D29" s="101"/>
      <c r="E29" s="6"/>
      <c r="F29" s="92"/>
      <c r="H29" s="3" t="s">
        <v>108</v>
      </c>
      <c r="I29" s="77">
        <f>C34</f>
        <v>550000</v>
      </c>
      <c r="J29" s="71"/>
    </row>
    <row r="30" spans="1:11" s="1" customFormat="1" ht="15.6" x14ac:dyDescent="0.3">
      <c r="A30" s="6"/>
      <c r="B30" s="6"/>
      <c r="C30" s="6"/>
      <c r="D30" s="6"/>
      <c r="E30" s="6"/>
      <c r="F30" s="92"/>
      <c r="H30" s="3" t="s">
        <v>107</v>
      </c>
      <c r="I30" s="77">
        <f>-I14</f>
        <v>-1671000</v>
      </c>
      <c r="J30" s="71"/>
    </row>
    <row r="31" spans="1:11" s="1" customFormat="1" ht="15.6" x14ac:dyDescent="0.3">
      <c r="A31" s="6"/>
      <c r="B31" s="99" t="s">
        <v>106</v>
      </c>
      <c r="C31" s="98">
        <v>28256000</v>
      </c>
      <c r="D31" s="6"/>
      <c r="E31" s="6"/>
      <c r="F31" s="92"/>
      <c r="H31" s="26" t="s">
        <v>105</v>
      </c>
      <c r="I31" s="91">
        <f>(I28+C14/2-C13/2)*$C$9</f>
        <v>1853651</v>
      </c>
      <c r="J31" s="71"/>
    </row>
    <row r="32" spans="1:11" s="1" customFormat="1" ht="15.6" x14ac:dyDescent="0.3">
      <c r="A32" s="6"/>
      <c r="B32" s="99" t="s">
        <v>104</v>
      </c>
      <c r="C32" s="98">
        <v>43270000</v>
      </c>
      <c r="D32" s="94"/>
      <c r="E32" s="6"/>
      <c r="F32" s="92"/>
      <c r="H32" s="3" t="s">
        <v>103</v>
      </c>
      <c r="I32" s="79">
        <f>SUM(I28:I31)</f>
        <v>46552651</v>
      </c>
      <c r="J32" s="71"/>
      <c r="K32" s="71"/>
    </row>
    <row r="33" spans="1:11" s="1" customFormat="1" ht="15.6" x14ac:dyDescent="0.3">
      <c r="A33" s="6"/>
      <c r="B33" s="99" t="s">
        <v>102</v>
      </c>
      <c r="C33" s="98">
        <v>4171000</v>
      </c>
      <c r="D33" s="94"/>
      <c r="E33" s="6"/>
      <c r="F33" s="92"/>
      <c r="H33" s="26" t="s">
        <v>101</v>
      </c>
      <c r="I33" s="100">
        <f>I34-I32</f>
        <v>-782651</v>
      </c>
      <c r="J33" s="71"/>
      <c r="K33" s="71"/>
    </row>
    <row r="34" spans="1:11" s="1" customFormat="1" ht="15.6" x14ac:dyDescent="0.3">
      <c r="A34" s="6"/>
      <c r="B34" s="99" t="s">
        <v>100</v>
      </c>
      <c r="C34" s="98">
        <v>550000</v>
      </c>
      <c r="D34" s="94"/>
      <c r="E34" s="6"/>
      <c r="F34" s="92"/>
      <c r="H34" s="3" t="s">
        <v>99</v>
      </c>
      <c r="I34" s="77">
        <f>I36+C22</f>
        <v>45770000</v>
      </c>
      <c r="J34" s="71"/>
    </row>
    <row r="35" spans="1:11" s="1" customFormat="1" ht="15.6" x14ac:dyDescent="0.3">
      <c r="A35" s="6"/>
      <c r="B35" s="94"/>
      <c r="C35" s="94"/>
      <c r="D35" s="94"/>
      <c r="E35" s="6"/>
      <c r="F35" s="92"/>
      <c r="H35" s="26" t="s">
        <v>98</v>
      </c>
      <c r="I35" s="91">
        <f>-C22</f>
        <v>-2500000</v>
      </c>
      <c r="J35" s="71"/>
    </row>
    <row r="36" spans="1:11" s="1" customFormat="1" ht="15.6" x14ac:dyDescent="0.3">
      <c r="A36" s="6"/>
      <c r="B36" s="94" t="s">
        <v>97</v>
      </c>
      <c r="C36" s="94"/>
      <c r="D36" s="94"/>
      <c r="E36" s="6"/>
      <c r="F36" s="92"/>
      <c r="H36" s="3" t="s">
        <v>96</v>
      </c>
      <c r="I36" s="79">
        <f>C32</f>
        <v>43270000</v>
      </c>
      <c r="J36" s="71"/>
    </row>
    <row r="37" spans="1:11" s="1" customFormat="1" ht="15.6" x14ac:dyDescent="0.3">
      <c r="A37" s="6"/>
      <c r="B37" s="94"/>
      <c r="C37" s="94"/>
      <c r="D37" s="94"/>
      <c r="E37" s="6"/>
      <c r="F37" s="92"/>
      <c r="J37" s="71"/>
    </row>
    <row r="38" spans="1:11" s="1" customFormat="1" ht="15.6" x14ac:dyDescent="0.3">
      <c r="A38" s="6"/>
      <c r="B38" s="95" t="s">
        <v>95</v>
      </c>
      <c r="C38" s="94"/>
      <c r="D38" s="97"/>
      <c r="E38" s="6"/>
      <c r="F38" s="92"/>
      <c r="H38" s="12" t="s">
        <v>94</v>
      </c>
      <c r="I38" s="3"/>
      <c r="J38" s="71"/>
    </row>
    <row r="39" spans="1:11" s="1" customFormat="1" ht="15.6" x14ac:dyDescent="0.3">
      <c r="A39" s="6"/>
      <c r="B39" s="95"/>
      <c r="C39" s="94"/>
      <c r="D39" s="96"/>
      <c r="E39" s="6"/>
      <c r="F39" s="92"/>
      <c r="H39" s="3" t="s">
        <v>93</v>
      </c>
      <c r="I39" s="77">
        <f>C15</f>
        <v>-9477000</v>
      </c>
      <c r="J39" s="71"/>
    </row>
    <row r="40" spans="1:11" s="1" customFormat="1" ht="15.6" x14ac:dyDescent="0.3">
      <c r="A40" s="6"/>
      <c r="B40" s="95" t="s">
        <v>92</v>
      </c>
      <c r="C40" s="94"/>
      <c r="D40" s="93"/>
      <c r="E40" s="6"/>
      <c r="F40" s="92"/>
      <c r="H40" s="3" t="s">
        <v>91</v>
      </c>
      <c r="I40" s="77">
        <f>10%*(MAX(C10,C11))</f>
        <v>4582000</v>
      </c>
      <c r="J40" s="71"/>
    </row>
    <row r="41" spans="1:11" s="1" customFormat="1" ht="15.6" x14ac:dyDescent="0.3">
      <c r="A41" s="6"/>
      <c r="B41" s="6"/>
      <c r="C41" s="6"/>
      <c r="D41" s="6"/>
      <c r="E41" s="6"/>
      <c r="F41" s="92"/>
      <c r="H41" s="3" t="s">
        <v>90</v>
      </c>
      <c r="I41" s="77">
        <f>MAX(0,ABS(I39)-I40)</f>
        <v>4895000</v>
      </c>
      <c r="J41" s="71"/>
    </row>
    <row r="42" spans="1:11" s="1" customFormat="1" ht="15.6" x14ac:dyDescent="0.3">
      <c r="A42" s="6"/>
      <c r="B42" s="6" t="s">
        <v>89</v>
      </c>
      <c r="C42" s="6"/>
      <c r="D42" s="6"/>
      <c r="E42" s="6"/>
      <c r="F42" s="92"/>
      <c r="H42" s="3" t="s">
        <v>86</v>
      </c>
      <c r="I42" s="77">
        <f>I41/C18*SIGN(I39)</f>
        <v>-376538.46153846156</v>
      </c>
      <c r="J42" s="71"/>
      <c r="K42" s="71"/>
    </row>
    <row r="43" spans="1:11" s="1" customFormat="1" ht="15.6" x14ac:dyDescent="0.3">
      <c r="A43" s="6"/>
      <c r="B43" s="6"/>
      <c r="C43" s="6"/>
      <c r="D43" s="6"/>
      <c r="E43" s="6"/>
      <c r="F43" s="92"/>
      <c r="H43" s="3"/>
      <c r="I43" s="80"/>
      <c r="J43" s="71"/>
    </row>
    <row r="44" spans="1:11" s="1" customFormat="1" ht="15.6" x14ac:dyDescent="0.3">
      <c r="A44" s="6"/>
      <c r="B44" s="6"/>
      <c r="C44" s="6"/>
      <c r="D44" s="6"/>
      <c r="E44" s="6"/>
      <c r="F44" s="92"/>
      <c r="H44" s="12" t="s">
        <v>88</v>
      </c>
      <c r="I44" s="3"/>
      <c r="J44" s="71"/>
    </row>
    <row r="45" spans="1:11" s="1" customFormat="1" ht="15.6" x14ac:dyDescent="0.3">
      <c r="A45" s="6"/>
      <c r="B45" s="6"/>
      <c r="C45" s="6"/>
      <c r="D45" s="6"/>
      <c r="E45" s="6"/>
      <c r="F45" s="92"/>
      <c r="H45" s="3" t="s">
        <v>87</v>
      </c>
      <c r="I45" s="77">
        <f>C16</f>
        <v>450000</v>
      </c>
      <c r="J45" s="71"/>
    </row>
    <row r="46" spans="1:11" s="1" customFormat="1" ht="15.6" x14ac:dyDescent="0.3">
      <c r="A46" s="6"/>
      <c r="B46" s="6"/>
      <c r="C46" s="6"/>
      <c r="D46" s="6"/>
      <c r="E46" s="6"/>
      <c r="F46" s="92"/>
      <c r="H46" s="3" t="s">
        <v>86</v>
      </c>
      <c r="I46" s="77">
        <f>I45/C18</f>
        <v>34615.384615384617</v>
      </c>
      <c r="J46" s="71"/>
      <c r="K46" s="71"/>
    </row>
    <row r="47" spans="1:11" s="1" customFormat="1" ht="15.6" x14ac:dyDescent="0.3">
      <c r="A47" s="6"/>
      <c r="B47" s="6"/>
      <c r="C47" s="6"/>
      <c r="D47" s="6"/>
      <c r="E47" s="6"/>
      <c r="F47" s="92"/>
      <c r="H47" s="3"/>
      <c r="I47" s="77"/>
      <c r="J47" s="71"/>
    </row>
    <row r="48" spans="1:11" s="1" customFormat="1" ht="15.6" x14ac:dyDescent="0.3">
      <c r="A48" s="6"/>
      <c r="B48" s="6"/>
      <c r="C48" s="6"/>
      <c r="D48" s="6"/>
      <c r="E48" s="6"/>
      <c r="F48" s="92"/>
      <c r="H48" s="12" t="s">
        <v>85</v>
      </c>
      <c r="I48" s="60"/>
      <c r="J48" s="71"/>
    </row>
    <row r="49" spans="1:16" s="1" customFormat="1" ht="15.6" x14ac:dyDescent="0.3">
      <c r="A49" s="6"/>
      <c r="B49" s="6"/>
      <c r="C49" s="6"/>
      <c r="D49" s="6"/>
      <c r="E49" s="6"/>
      <c r="F49" s="92"/>
      <c r="H49" s="3" t="s">
        <v>77</v>
      </c>
      <c r="I49" s="77">
        <f>C15</f>
        <v>-9477000</v>
      </c>
      <c r="J49" s="71"/>
    </row>
    <row r="50" spans="1:16" s="1" customFormat="1" ht="15.6" x14ac:dyDescent="0.3">
      <c r="A50" s="6"/>
      <c r="B50" s="6"/>
      <c r="C50" s="6"/>
      <c r="D50" s="6"/>
      <c r="E50" s="6"/>
      <c r="F50" s="92"/>
      <c r="H50" s="3" t="s">
        <v>76</v>
      </c>
      <c r="I50" s="77">
        <f>-I42</f>
        <v>376538.46153846156</v>
      </c>
      <c r="J50" s="71"/>
    </row>
    <row r="51" spans="1:16" s="1" customFormat="1" ht="15.6" x14ac:dyDescent="0.3">
      <c r="A51" s="6"/>
      <c r="B51" s="6"/>
      <c r="C51" s="6"/>
      <c r="D51" s="6"/>
      <c r="E51" s="6"/>
      <c r="F51" s="92"/>
      <c r="H51" s="3" t="s">
        <v>84</v>
      </c>
      <c r="I51" s="77">
        <f>I22</f>
        <v>171932</v>
      </c>
      <c r="J51" s="71"/>
      <c r="K51" s="71"/>
    </row>
    <row r="52" spans="1:16" s="1" customFormat="1" ht="15.6" x14ac:dyDescent="0.3">
      <c r="A52" s="6"/>
      <c r="B52" s="6"/>
      <c r="C52" s="6"/>
      <c r="D52" s="6"/>
      <c r="E52" s="6"/>
      <c r="F52" s="92"/>
      <c r="H52" s="26" t="s">
        <v>83</v>
      </c>
      <c r="I52" s="91">
        <f>-I33</f>
        <v>782651</v>
      </c>
      <c r="J52" s="71"/>
      <c r="K52" s="71"/>
    </row>
    <row r="53" spans="1:16" s="1" customFormat="1" ht="15.6" x14ac:dyDescent="0.3">
      <c r="A53" s="6"/>
      <c r="B53" s="6"/>
      <c r="C53" s="6"/>
      <c r="D53" s="6"/>
      <c r="E53" s="6"/>
      <c r="F53" s="92"/>
      <c r="H53" s="3" t="s">
        <v>82</v>
      </c>
      <c r="I53" s="77">
        <f>SUM(I49:I52)</f>
        <v>-8145878.538461538</v>
      </c>
      <c r="J53" s="71"/>
    </row>
    <row r="54" spans="1:16" s="1" customFormat="1" ht="15.6" x14ac:dyDescent="0.3">
      <c r="A54" s="6"/>
      <c r="B54" s="6"/>
      <c r="C54" s="6"/>
      <c r="D54" s="6"/>
      <c r="E54" s="6"/>
      <c r="F54" s="92"/>
      <c r="H54" s="75" t="s">
        <v>81</v>
      </c>
      <c r="I54" s="91">
        <f>I73</f>
        <v>200000</v>
      </c>
      <c r="J54" s="71"/>
    </row>
    <row r="55" spans="1:16" ht="15.6" x14ac:dyDescent="0.3">
      <c r="A55" s="6"/>
      <c r="B55" s="6"/>
      <c r="C55" s="6"/>
      <c r="D55" s="6"/>
      <c r="E55" s="6"/>
      <c r="G55" s="1"/>
      <c r="H55" s="2" t="s">
        <v>80</v>
      </c>
      <c r="I55" s="77">
        <f>I53+I54</f>
        <v>-7945878.538461538</v>
      </c>
      <c r="J55" s="71"/>
      <c r="K55" s="1"/>
      <c r="L55" s="1"/>
      <c r="M55" s="1"/>
      <c r="N55" s="1"/>
      <c r="O55" s="1"/>
      <c r="P55" s="1"/>
    </row>
    <row r="56" spans="1:16" ht="15.6" x14ac:dyDescent="0.3">
      <c r="A56" s="6"/>
      <c r="B56" s="6"/>
      <c r="C56" s="6"/>
      <c r="D56" s="6"/>
      <c r="E56" s="6"/>
      <c r="G56" s="1"/>
      <c r="H56" s="75" t="s">
        <v>60</v>
      </c>
      <c r="I56" s="91">
        <f>-I83</f>
        <v>645880.35980471608</v>
      </c>
      <c r="J56" s="71"/>
      <c r="K56" s="1"/>
      <c r="L56" s="1"/>
      <c r="M56" s="1"/>
      <c r="N56" s="1"/>
      <c r="O56" s="1"/>
      <c r="P56" s="1"/>
    </row>
    <row r="57" spans="1:16" ht="15.6" x14ac:dyDescent="0.3">
      <c r="A57" s="6"/>
      <c r="B57" s="6"/>
      <c r="C57" s="6"/>
      <c r="D57" s="6"/>
      <c r="E57" s="6"/>
      <c r="G57" s="1"/>
      <c r="H57" s="3" t="s">
        <v>79</v>
      </c>
      <c r="I57" s="77">
        <f>I55+I56</f>
        <v>-7299998.1786568221</v>
      </c>
      <c r="J57" s="71"/>
      <c r="K57" s="1"/>
      <c r="L57" s="1"/>
      <c r="M57" s="1"/>
      <c r="N57" s="1"/>
      <c r="O57" s="1"/>
      <c r="P57" s="1"/>
    </row>
    <row r="58" spans="1:16" ht="15.6" x14ac:dyDescent="0.3">
      <c r="A58" s="6"/>
      <c r="B58" s="6"/>
      <c r="C58" s="6"/>
      <c r="D58" s="6"/>
      <c r="E58" s="6"/>
      <c r="G58" s="1"/>
      <c r="H58" s="3"/>
      <c r="I58" s="3"/>
      <c r="J58" s="71"/>
      <c r="K58" s="1"/>
      <c r="L58" s="1"/>
      <c r="M58" s="1"/>
      <c r="N58" s="1"/>
      <c r="O58" s="1"/>
    </row>
    <row r="59" spans="1:16" ht="15.6" x14ac:dyDescent="0.3">
      <c r="A59" s="6"/>
      <c r="B59" s="6"/>
      <c r="C59" s="6"/>
      <c r="D59" s="6"/>
      <c r="E59" s="6"/>
      <c r="G59" s="1"/>
      <c r="H59" s="12" t="s">
        <v>78</v>
      </c>
      <c r="I59" s="80"/>
      <c r="J59" s="71"/>
      <c r="K59" s="1"/>
      <c r="L59" s="1"/>
      <c r="M59" s="1"/>
    </row>
    <row r="60" spans="1:16" ht="15.6" x14ac:dyDescent="0.3">
      <c r="A60" s="6"/>
      <c r="B60" s="6"/>
      <c r="C60" s="6"/>
      <c r="D60" s="6"/>
      <c r="E60" s="6"/>
      <c r="G60" s="1"/>
      <c r="H60" s="3" t="s">
        <v>77</v>
      </c>
      <c r="I60" s="77">
        <f>C16</f>
        <v>450000</v>
      </c>
      <c r="J60" s="71"/>
      <c r="K60" s="1"/>
      <c r="L60" s="1"/>
      <c r="M60" s="1"/>
    </row>
    <row r="61" spans="1:16" ht="15.6" x14ac:dyDescent="0.3">
      <c r="A61" s="6"/>
      <c r="B61" s="6"/>
      <c r="C61" s="6"/>
      <c r="D61" s="6"/>
      <c r="E61" s="6"/>
      <c r="G61" s="1"/>
      <c r="H61" s="3" t="s">
        <v>76</v>
      </c>
      <c r="I61" s="77">
        <f>-I46</f>
        <v>-34615.384615384617</v>
      </c>
      <c r="J61" s="71"/>
      <c r="K61" s="1"/>
      <c r="L61" s="1"/>
      <c r="M61" s="1"/>
    </row>
    <row r="62" spans="1:16" ht="15.6" x14ac:dyDescent="0.3">
      <c r="A62" s="6"/>
      <c r="B62" s="6"/>
      <c r="C62" s="6"/>
      <c r="D62" s="6"/>
      <c r="E62" s="6"/>
      <c r="G62" s="1"/>
      <c r="H62" s="26" t="s">
        <v>75</v>
      </c>
      <c r="I62" s="91">
        <v>0</v>
      </c>
      <c r="J62" s="71"/>
      <c r="K62" s="1"/>
      <c r="L62" s="1"/>
      <c r="M62" s="1"/>
    </row>
    <row r="63" spans="1:16" ht="15.6" x14ac:dyDescent="0.3">
      <c r="A63" s="6"/>
      <c r="B63" s="6"/>
      <c r="C63" s="6"/>
      <c r="D63" s="6"/>
      <c r="E63" s="6"/>
      <c r="G63" s="1"/>
      <c r="H63" s="3" t="s">
        <v>74</v>
      </c>
      <c r="I63" s="77">
        <f>SUM(I60:I62)</f>
        <v>415384.61538461538</v>
      </c>
      <c r="J63" s="71"/>
      <c r="K63" s="1"/>
      <c r="M63" s="1"/>
    </row>
    <row r="64" spans="1:16" ht="15.6" x14ac:dyDescent="0.3">
      <c r="A64" s="6"/>
      <c r="B64" s="6"/>
      <c r="C64" s="6"/>
      <c r="D64" s="6"/>
      <c r="E64" s="6"/>
      <c r="G64" s="1"/>
      <c r="H64" s="1"/>
      <c r="I64" s="1"/>
      <c r="J64" s="71"/>
      <c r="K64" s="1"/>
      <c r="M64" s="1"/>
    </row>
    <row r="65" spans="1:13" ht="15.6" x14ac:dyDescent="0.3">
      <c r="A65" s="6"/>
      <c r="B65" s="6"/>
      <c r="C65" s="6"/>
      <c r="D65" s="6"/>
      <c r="E65" s="6"/>
      <c r="G65" s="1"/>
      <c r="H65" s="90" t="s">
        <v>73</v>
      </c>
      <c r="I65" s="83"/>
      <c r="J65" s="71"/>
      <c r="K65" s="1"/>
      <c r="M65" s="1"/>
    </row>
    <row r="66" spans="1:13" ht="15.6" x14ac:dyDescent="0.3">
      <c r="A66" s="6"/>
      <c r="B66" s="6"/>
      <c r="C66" s="6"/>
      <c r="D66" s="6"/>
      <c r="E66" s="6"/>
      <c r="G66" s="1"/>
      <c r="H66" s="82" t="s">
        <v>72</v>
      </c>
      <c r="I66" s="81">
        <f>I18+I19</f>
        <v>2013068</v>
      </c>
      <c r="J66" s="71"/>
      <c r="K66" s="1"/>
      <c r="M66" s="1"/>
    </row>
    <row r="67" spans="1:13" ht="15.6" x14ac:dyDescent="0.3">
      <c r="A67" s="6"/>
      <c r="B67" s="6"/>
      <c r="C67" s="6"/>
      <c r="D67" s="6"/>
      <c r="E67" s="6"/>
      <c r="G67" s="1"/>
      <c r="H67" s="82" t="s">
        <v>71</v>
      </c>
      <c r="I67" s="81">
        <f>C22</f>
        <v>2500000</v>
      </c>
      <c r="J67" s="71"/>
      <c r="K67" s="1"/>
      <c r="M67" s="1"/>
    </row>
    <row r="68" spans="1:13" ht="15.6" x14ac:dyDescent="0.3">
      <c r="A68" s="6"/>
      <c r="B68" s="6"/>
      <c r="C68" s="6"/>
      <c r="D68" s="6"/>
      <c r="E68" s="6"/>
      <c r="G68" s="1"/>
      <c r="H68" s="82" t="s">
        <v>70</v>
      </c>
      <c r="I68" s="85" t="b">
        <f>I67&gt;I66</f>
        <v>1</v>
      </c>
      <c r="J68" s="71"/>
      <c r="K68" s="71"/>
      <c r="M68" s="1"/>
    </row>
    <row r="69" spans="1:13" ht="15.6" x14ac:dyDescent="0.3">
      <c r="G69" s="1"/>
      <c r="H69" s="82"/>
      <c r="I69" s="85"/>
      <c r="J69" s="71"/>
      <c r="K69" s="1"/>
      <c r="M69" s="1"/>
    </row>
    <row r="70" spans="1:13" ht="15.6" x14ac:dyDescent="0.3">
      <c r="G70" s="1"/>
      <c r="H70" s="84" t="s">
        <v>67</v>
      </c>
      <c r="I70" s="83"/>
      <c r="J70" s="71"/>
      <c r="K70" s="1"/>
      <c r="M70" s="1"/>
    </row>
    <row r="71" spans="1:13" ht="15.6" x14ac:dyDescent="0.3">
      <c r="G71" s="1"/>
      <c r="H71" s="82" t="s">
        <v>69</v>
      </c>
      <c r="I71" s="81">
        <f>C23</f>
        <v>2300000</v>
      </c>
      <c r="J71" s="71"/>
      <c r="K71" s="1"/>
    </row>
    <row r="72" spans="1:13" ht="15.6" x14ac:dyDescent="0.3">
      <c r="G72" s="1"/>
      <c r="H72" s="89" t="s">
        <v>68</v>
      </c>
      <c r="I72" s="88">
        <f>C22</f>
        <v>2500000</v>
      </c>
      <c r="J72" s="71"/>
      <c r="K72" s="1"/>
    </row>
    <row r="73" spans="1:13" ht="15.6" x14ac:dyDescent="0.3">
      <c r="G73" s="1"/>
      <c r="H73" s="82" t="s">
        <v>67</v>
      </c>
      <c r="I73" s="81">
        <f>I72-I71</f>
        <v>200000</v>
      </c>
      <c r="J73" s="71"/>
      <c r="K73" s="71"/>
    </row>
    <row r="74" spans="1:13" ht="15.6" x14ac:dyDescent="0.3">
      <c r="G74" s="1"/>
      <c r="H74" s="82"/>
      <c r="I74" s="83"/>
      <c r="J74" s="71"/>
      <c r="K74" s="1"/>
    </row>
    <row r="75" spans="1:13" ht="15.6" x14ac:dyDescent="0.3">
      <c r="G75" s="1"/>
      <c r="H75" s="84" t="s">
        <v>66</v>
      </c>
      <c r="I75" s="83"/>
      <c r="J75" s="71"/>
      <c r="K75" s="1"/>
    </row>
    <row r="76" spans="1:13" ht="15.6" x14ac:dyDescent="0.3">
      <c r="G76" s="1"/>
      <c r="H76" s="82" t="s">
        <v>65</v>
      </c>
      <c r="I76" s="87">
        <f>C22</f>
        <v>2500000</v>
      </c>
      <c r="J76" s="71"/>
      <c r="K76" s="1"/>
    </row>
    <row r="77" spans="1:13" ht="15.6" x14ac:dyDescent="0.3">
      <c r="G77" s="1"/>
      <c r="H77" s="82" t="s">
        <v>64</v>
      </c>
      <c r="I77" s="87">
        <f>I23+I73</f>
        <v>30756000</v>
      </c>
      <c r="J77" s="71"/>
      <c r="K77" s="71"/>
    </row>
    <row r="78" spans="1:13" ht="15.6" x14ac:dyDescent="0.3">
      <c r="G78" s="1"/>
      <c r="H78" s="82" t="s">
        <v>63</v>
      </c>
      <c r="I78" s="86">
        <f>I76/I77</f>
        <v>8.1284952529587728E-2</v>
      </c>
      <c r="J78" s="71"/>
      <c r="K78" s="71"/>
    </row>
    <row r="79" spans="1:13" ht="15.6" x14ac:dyDescent="0.3">
      <c r="G79" s="1"/>
      <c r="H79" s="82"/>
      <c r="I79" s="85"/>
      <c r="J79" s="71"/>
      <c r="K79" s="1"/>
    </row>
    <row r="80" spans="1:13" ht="15.6" x14ac:dyDescent="0.3">
      <c r="G80" s="1"/>
      <c r="H80" s="84" t="s">
        <v>62</v>
      </c>
      <c r="I80" s="83"/>
      <c r="J80" s="71"/>
      <c r="K80" s="1"/>
    </row>
    <row r="81" spans="7:15" ht="15.6" x14ac:dyDescent="0.3">
      <c r="G81" s="1"/>
      <c r="H81" s="82" t="s">
        <v>61</v>
      </c>
      <c r="I81" s="81">
        <f>I55</f>
        <v>-7945878.538461538</v>
      </c>
      <c r="J81" s="71"/>
      <c r="K81" s="1"/>
    </row>
    <row r="82" spans="7:15" ht="15.6" x14ac:dyDescent="0.3">
      <c r="G82" s="1"/>
      <c r="H82" s="82"/>
      <c r="I82" s="81"/>
      <c r="J82" s="71"/>
      <c r="K82" s="1"/>
    </row>
    <row r="83" spans="7:15" ht="15.6" x14ac:dyDescent="0.3">
      <c r="G83" s="1"/>
      <c r="H83" s="82" t="s">
        <v>60</v>
      </c>
      <c r="I83" s="81">
        <f>I81*I78</f>
        <v>-645880.35980471608</v>
      </c>
      <c r="J83" s="71"/>
      <c r="K83" s="71"/>
    </row>
    <row r="84" spans="7:15" ht="15.6" x14ac:dyDescent="0.3">
      <c r="G84" s="1"/>
      <c r="H84" s="3"/>
      <c r="I84" s="80"/>
      <c r="J84" s="71"/>
      <c r="K84" s="1"/>
    </row>
    <row r="85" spans="7:15" ht="15.6" x14ac:dyDescent="0.3">
      <c r="G85" s="1"/>
      <c r="H85" s="15" t="s">
        <v>59</v>
      </c>
      <c r="I85" s="80"/>
      <c r="J85" s="71"/>
      <c r="K85" s="1"/>
    </row>
    <row r="86" spans="7:15" ht="15.6" x14ac:dyDescent="0.3">
      <c r="G86" s="1"/>
      <c r="H86" s="3" t="s">
        <v>58</v>
      </c>
      <c r="I86" s="77">
        <f>-(I49+I60)</f>
        <v>9027000</v>
      </c>
      <c r="J86" s="71"/>
      <c r="K86" s="71"/>
    </row>
    <row r="87" spans="7:15" ht="15.6" x14ac:dyDescent="0.3">
      <c r="G87" s="1"/>
      <c r="H87" s="3" t="s">
        <v>57</v>
      </c>
      <c r="I87" s="77">
        <f>-I50</f>
        <v>-376538.46153846156</v>
      </c>
      <c r="J87" s="71"/>
      <c r="K87" s="1"/>
    </row>
    <row r="88" spans="7:15" ht="15.6" x14ac:dyDescent="0.3">
      <c r="G88" s="1"/>
      <c r="H88" s="3" t="s">
        <v>56</v>
      </c>
      <c r="I88" s="79">
        <f>-I61</f>
        <v>34615.384615384617</v>
      </c>
      <c r="J88" s="71"/>
      <c r="K88" s="78"/>
    </row>
    <row r="89" spans="7:15" ht="15.6" x14ac:dyDescent="0.3">
      <c r="G89" s="1"/>
      <c r="H89" s="3" t="s">
        <v>55</v>
      </c>
      <c r="I89" s="77">
        <f>-I51</f>
        <v>-171932</v>
      </c>
      <c r="J89" s="71"/>
      <c r="K89" s="71"/>
      <c r="N89" s="1"/>
      <c r="O89" s="1"/>
    </row>
    <row r="90" spans="7:15" ht="15.6" x14ac:dyDescent="0.3">
      <c r="G90" s="1"/>
      <c r="H90" s="3" t="s">
        <v>54</v>
      </c>
      <c r="I90" s="77">
        <f>-I52</f>
        <v>-782651</v>
      </c>
      <c r="J90" s="71"/>
      <c r="K90" s="1"/>
      <c r="L90" s="1"/>
      <c r="M90" s="1"/>
      <c r="N90" s="1"/>
      <c r="O90" s="1"/>
    </row>
    <row r="91" spans="7:15" ht="15.6" x14ac:dyDescent="0.3">
      <c r="G91" s="1"/>
      <c r="H91" s="3" t="s">
        <v>53</v>
      </c>
      <c r="I91" s="76">
        <f>-I54</f>
        <v>-200000</v>
      </c>
      <c r="J91" s="71"/>
      <c r="K91" s="1"/>
      <c r="L91" s="1"/>
      <c r="M91" s="1"/>
      <c r="N91" s="1"/>
      <c r="O91" s="1"/>
    </row>
    <row r="92" spans="7:15" ht="15.6" x14ac:dyDescent="0.3">
      <c r="G92" s="1"/>
      <c r="H92" s="75" t="s">
        <v>52</v>
      </c>
      <c r="I92" s="74">
        <f>-I56</f>
        <v>-645880.35980471608</v>
      </c>
      <c r="J92" s="71"/>
      <c r="K92" s="1"/>
      <c r="L92" s="1"/>
      <c r="M92" s="1"/>
      <c r="N92" s="1"/>
      <c r="O92" s="1"/>
    </row>
    <row r="93" spans="7:15" ht="15.6" x14ac:dyDescent="0.3">
      <c r="H93" s="73" t="s">
        <v>51</v>
      </c>
      <c r="I93" s="72">
        <f>SUM(I86:I92)</f>
        <v>6884613.5632722061</v>
      </c>
      <c r="J93" s="71"/>
      <c r="K93" s="1"/>
      <c r="L93" s="1"/>
      <c r="M93" s="1"/>
    </row>
    <row r="95" spans="7:15" x14ac:dyDescent="0.25">
      <c r="H95" s="67" t="s">
        <v>50</v>
      </c>
      <c r="I95" s="70">
        <f>-I57-I63</f>
        <v>6884613.563272207</v>
      </c>
      <c r="K95" s="67"/>
    </row>
    <row r="98" spans="8:8" ht="16.2" x14ac:dyDescent="0.35">
      <c r="H98" s="22"/>
    </row>
    <row r="99" spans="8:8" ht="15.6" x14ac:dyDescent="0.3">
      <c r="H99" s="3"/>
    </row>
    <row r="100" spans="8:8" ht="15.6" x14ac:dyDescent="0.3">
      <c r="H100" s="21"/>
    </row>
    <row r="101" spans="8:8" ht="15.6" x14ac:dyDescent="0.3">
      <c r="H101" s="2"/>
    </row>
    <row r="102" spans="8:8" ht="15.6" x14ac:dyDescent="0.3">
      <c r="H102" s="2"/>
    </row>
    <row r="104" spans="8:8" ht="15.6" x14ac:dyDescent="0.3">
      <c r="H104" s="21"/>
    </row>
    <row r="105" spans="8:8" ht="15.6" x14ac:dyDescent="0.3">
      <c r="H105" s="21"/>
    </row>
    <row r="106" spans="8:8" ht="15.6" x14ac:dyDescent="0.3">
      <c r="H106" s="21"/>
    </row>
    <row r="108" spans="8:8" ht="15.6" x14ac:dyDescent="0.3">
      <c r="H108" s="2"/>
    </row>
    <row r="109" spans="8:8" ht="15.6" x14ac:dyDescent="0.3">
      <c r="H109" s="2"/>
    </row>
    <row r="110" spans="8:8" ht="15.6" x14ac:dyDescent="0.3">
      <c r="H110" s="20"/>
    </row>
    <row r="111" spans="8:8" ht="15.6" x14ac:dyDescent="0.3">
      <c r="H111" s="20"/>
    </row>
    <row r="112" spans="8:8" ht="15.6" x14ac:dyDescent="0.3">
      <c r="H112" s="20"/>
    </row>
    <row r="113" spans="8:8" ht="15.6" x14ac:dyDescent="0.3">
      <c r="H113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4FF5-20AC-4670-83F9-E623069C2A92}">
  <dimension ref="A1:X103"/>
  <sheetViews>
    <sheetView tabSelected="1" topLeftCell="B52" zoomScale="80" zoomScaleNormal="80" workbookViewId="0">
      <selection activeCell="I83" sqref="I83"/>
    </sheetView>
  </sheetViews>
  <sheetFormatPr defaultColWidth="9.21875" defaultRowHeight="15.6" x14ac:dyDescent="0.3"/>
  <cols>
    <col min="1" max="1" width="3.77734375" style="6" customWidth="1"/>
    <col min="2" max="2" width="43.44140625" style="6" customWidth="1"/>
    <col min="3" max="3" width="27.77734375" style="7" customWidth="1"/>
    <col min="4" max="5" width="18.77734375" style="6" customWidth="1"/>
    <col min="6" max="6" width="13.77734375" style="6" customWidth="1"/>
    <col min="7" max="7" width="1.77734375" style="8" customWidth="1"/>
    <col min="8" max="8" width="3.77734375" style="1" customWidth="1"/>
    <col min="9" max="9" width="29.21875" style="1" customWidth="1"/>
    <col min="10" max="13" width="16.77734375" style="1" customWidth="1"/>
    <col min="14" max="18" width="18.44140625" style="1" customWidth="1"/>
    <col min="19" max="19" width="22.77734375" style="1" bestFit="1" customWidth="1"/>
    <col min="20" max="20" width="18.44140625" style="1" customWidth="1"/>
    <col min="21" max="21" width="20.77734375" style="1" customWidth="1"/>
    <col min="22" max="22" width="18.44140625" style="1" customWidth="1"/>
    <col min="23" max="23" width="21.21875" style="1" customWidth="1"/>
    <col min="24" max="24" width="1.77734375" style="8" customWidth="1"/>
    <col min="25" max="16384" width="9.21875" style="1"/>
  </cols>
  <sheetData>
    <row r="1" spans="1:23" x14ac:dyDescent="0.3">
      <c r="A1" s="5" t="s">
        <v>47</v>
      </c>
      <c r="H1" s="5" t="s">
        <v>47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x14ac:dyDescent="0.3">
      <c r="A2" s="64"/>
      <c r="H2" s="6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x14ac:dyDescent="0.3">
      <c r="A3" s="64"/>
      <c r="H3" s="64"/>
      <c r="I3" s="6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6"/>
      <c r="V3" s="6"/>
      <c r="W3" s="6"/>
    </row>
    <row r="4" spans="1:23" ht="16.2" x14ac:dyDescent="0.35">
      <c r="B4" s="182"/>
      <c r="H4" s="9" t="s">
        <v>219</v>
      </c>
      <c r="I4" s="6"/>
      <c r="J4" s="182"/>
      <c r="K4" s="182"/>
      <c r="L4" s="182"/>
      <c r="M4" s="182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2" x14ac:dyDescent="0.35">
      <c r="A5" s="9" t="s">
        <v>218</v>
      </c>
      <c r="D5" s="7"/>
      <c r="E5" s="7"/>
      <c r="F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x14ac:dyDescent="0.3">
      <c r="D6" s="7"/>
      <c r="E6" s="7"/>
      <c r="F6" s="7"/>
      <c r="H6" s="6"/>
      <c r="I6" s="6" t="s">
        <v>173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3">
      <c r="B7" s="6" t="s">
        <v>217</v>
      </c>
      <c r="D7" s="7"/>
      <c r="E7" s="7"/>
      <c r="F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3">
      <c r="B8" s="6" t="s">
        <v>216</v>
      </c>
      <c r="D8" s="7"/>
      <c r="E8" s="7"/>
      <c r="F8" s="7"/>
      <c r="H8" s="6"/>
      <c r="I8" s="148" t="s">
        <v>172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3">
      <c r="D9" s="7"/>
      <c r="E9" s="7"/>
      <c r="F9" s="7"/>
      <c r="H9" s="6"/>
      <c r="I9" s="14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3">
      <c r="B10" s="6" t="s">
        <v>215</v>
      </c>
      <c r="D10" s="7"/>
      <c r="E10" s="7"/>
      <c r="F10" s="7"/>
      <c r="H10" s="6"/>
      <c r="I10" s="148" t="s">
        <v>171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3">
      <c r="D11" s="7"/>
      <c r="E11" s="7"/>
      <c r="F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3">
      <c r="B12" s="146" t="s">
        <v>214</v>
      </c>
      <c r="C12" s="181" t="s">
        <v>212</v>
      </c>
      <c r="D12" s="180"/>
      <c r="E12" s="179"/>
      <c r="F12" s="7"/>
      <c r="H12" s="6"/>
      <c r="I12" s="6" t="s"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B13" s="146" t="s">
        <v>213</v>
      </c>
      <c r="C13" s="178" t="s">
        <v>212</v>
      </c>
      <c r="D13" s="177"/>
      <c r="E13" s="176"/>
      <c r="F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customHeight="1" x14ac:dyDescent="0.3">
      <c r="B14" s="146" t="s">
        <v>211</v>
      </c>
      <c r="C14" s="178">
        <v>65</v>
      </c>
      <c r="D14" s="177"/>
      <c r="E14" s="176"/>
      <c r="F14" s="7"/>
    </row>
    <row r="15" spans="1:23" ht="36.450000000000003" customHeight="1" x14ac:dyDescent="0.3">
      <c r="B15" s="146" t="s">
        <v>210</v>
      </c>
      <c r="C15" s="175" t="s">
        <v>209</v>
      </c>
      <c r="D15" s="174"/>
      <c r="E15" s="173"/>
      <c r="F15" s="7"/>
      <c r="I15" s="167" t="s">
        <v>208</v>
      </c>
      <c r="J15" s="172">
        <v>5.7500000000000002E-2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3" x14ac:dyDescent="0.3">
      <c r="C16" s="6"/>
      <c r="D16" s="16"/>
      <c r="E16" s="16"/>
      <c r="F16" s="16"/>
      <c r="I16" s="171" t="s">
        <v>207</v>
      </c>
      <c r="J16" s="170">
        <v>3.2500000000000001E-2</v>
      </c>
      <c r="K16"/>
      <c r="L16"/>
      <c r="M16"/>
      <c r="N16"/>
      <c r="O16"/>
      <c r="P16"/>
      <c r="Q16"/>
      <c r="R16"/>
      <c r="S16"/>
      <c r="T16"/>
      <c r="U16"/>
      <c r="V16"/>
    </row>
    <row r="17" spans="1:23" x14ac:dyDescent="0.3">
      <c r="B17" s="6" t="s">
        <v>206</v>
      </c>
      <c r="C17" s="6"/>
      <c r="D17" s="16"/>
      <c r="E17" s="16"/>
      <c r="F17" s="16"/>
      <c r="I17" s="162" t="s">
        <v>205</v>
      </c>
      <c r="J17" s="169">
        <v>1.4999999999999999E-2</v>
      </c>
      <c r="K17"/>
      <c r="L17"/>
      <c r="M17"/>
      <c r="N17"/>
      <c r="O17"/>
      <c r="P17"/>
      <c r="Q17"/>
      <c r="R17"/>
      <c r="S17"/>
      <c r="T17"/>
      <c r="U17"/>
      <c r="V17"/>
    </row>
    <row r="18" spans="1:23" x14ac:dyDescent="0.3">
      <c r="D18" s="10"/>
      <c r="E18" s="10"/>
      <c r="F18" s="10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3" x14ac:dyDescent="0.3">
      <c r="B19" s="146" t="s">
        <v>139</v>
      </c>
      <c r="C19" s="150" t="s">
        <v>204</v>
      </c>
      <c r="D19" s="165"/>
      <c r="E19" s="165"/>
      <c r="F19" s="7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3" x14ac:dyDescent="0.3">
      <c r="B20" s="146" t="s">
        <v>203</v>
      </c>
      <c r="C20" s="149" t="s">
        <v>202</v>
      </c>
      <c r="D20" s="165"/>
      <c r="E20" s="165"/>
      <c r="F20" s="165"/>
      <c r="I20" s="159"/>
      <c r="J20" s="168" t="s">
        <v>201</v>
      </c>
      <c r="K20"/>
      <c r="L20"/>
      <c r="M20"/>
      <c r="N20"/>
      <c r="O20"/>
      <c r="P20"/>
      <c r="Q20"/>
      <c r="R20"/>
      <c r="S20"/>
      <c r="T20"/>
      <c r="U20"/>
      <c r="V20"/>
    </row>
    <row r="21" spans="1:23" x14ac:dyDescent="0.3">
      <c r="B21" s="146" t="s">
        <v>200</v>
      </c>
      <c r="C21" s="149" t="s">
        <v>199</v>
      </c>
      <c r="F21" s="165"/>
      <c r="I21" s="167" t="s">
        <v>178</v>
      </c>
      <c r="J21" s="166">
        <v>32</v>
      </c>
      <c r="K21"/>
      <c r="L21"/>
      <c r="M21"/>
      <c r="N21"/>
      <c r="O21"/>
      <c r="P21"/>
      <c r="Q21"/>
      <c r="R21"/>
      <c r="S21"/>
      <c r="T21"/>
      <c r="U21"/>
      <c r="V21"/>
    </row>
    <row r="22" spans="1:23" x14ac:dyDescent="0.3">
      <c r="B22" s="146" t="s">
        <v>198</v>
      </c>
      <c r="C22" s="150" t="s">
        <v>197</v>
      </c>
      <c r="F22" s="165"/>
      <c r="I22" s="164" t="s">
        <v>196</v>
      </c>
      <c r="J22" s="163">
        <v>50000</v>
      </c>
      <c r="K22"/>
      <c r="L22"/>
      <c r="M22"/>
      <c r="N22"/>
      <c r="O22"/>
      <c r="P22"/>
      <c r="Q22"/>
      <c r="R22"/>
      <c r="S22"/>
      <c r="T22"/>
      <c r="U22"/>
      <c r="V22"/>
    </row>
    <row r="23" spans="1:23" x14ac:dyDescent="0.3">
      <c r="A23" s="11"/>
      <c r="I23" s="162" t="s">
        <v>176</v>
      </c>
      <c r="J23" s="161">
        <v>0</v>
      </c>
      <c r="K23"/>
      <c r="L23"/>
      <c r="M23"/>
      <c r="N23"/>
      <c r="O23"/>
      <c r="P23"/>
      <c r="Q23"/>
      <c r="R23"/>
      <c r="S23"/>
      <c r="T23"/>
      <c r="U23"/>
      <c r="V23"/>
    </row>
    <row r="24" spans="1:23" x14ac:dyDescent="0.3">
      <c r="B24" s="6" t="s">
        <v>195</v>
      </c>
      <c r="C24" s="6"/>
      <c r="I24" s="160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3" x14ac:dyDescent="0.3">
      <c r="B25" s="6" t="s">
        <v>194</v>
      </c>
      <c r="C25" s="6"/>
      <c r="I25" s="159" t="s">
        <v>193</v>
      </c>
      <c r="J25" s="158">
        <v>12.5</v>
      </c>
      <c r="K25"/>
      <c r="L25"/>
      <c r="M25"/>
      <c r="N25"/>
      <c r="O25"/>
      <c r="P25"/>
      <c r="Q25"/>
      <c r="R25"/>
      <c r="S25"/>
      <c r="T25"/>
      <c r="U25"/>
      <c r="V25"/>
    </row>
    <row r="26" spans="1:23" x14ac:dyDescent="0.3">
      <c r="C26" s="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3" x14ac:dyDescent="0.3">
      <c r="B27" s="148" t="s">
        <v>172</v>
      </c>
      <c r="C27" s="6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x14ac:dyDescent="0.3">
      <c r="B28" s="148"/>
      <c r="C28" s="6"/>
      <c r="I28" s="157" t="str">
        <f>J20</f>
        <v>Member A</v>
      </c>
      <c r="J28" s="156"/>
      <c r="K28" s="156"/>
      <c r="L28" s="156"/>
      <c r="M28" s="155" t="s">
        <v>192</v>
      </c>
      <c r="N28" s="155"/>
      <c r="O28" s="155"/>
      <c r="P28" s="155"/>
      <c r="Q28" s="154"/>
      <c r="R28" s="153"/>
      <c r="S28"/>
      <c r="T28"/>
      <c r="U28"/>
      <c r="V28"/>
    </row>
    <row r="29" spans="1:23" x14ac:dyDescent="0.3">
      <c r="B29" s="148" t="s">
        <v>171</v>
      </c>
      <c r="C29" s="6"/>
      <c r="I29" s="152" t="s">
        <v>3</v>
      </c>
      <c r="J29" s="152" t="s">
        <v>191</v>
      </c>
      <c r="K29" s="152" t="s">
        <v>190</v>
      </c>
      <c r="L29" s="152" t="s">
        <v>189</v>
      </c>
      <c r="M29" s="152" t="s">
        <v>188</v>
      </c>
      <c r="N29" s="152" t="s">
        <v>187</v>
      </c>
      <c r="O29" s="152" t="s">
        <v>186</v>
      </c>
      <c r="P29" s="152" t="s">
        <v>185</v>
      </c>
      <c r="Q29" s="152" t="s">
        <v>184</v>
      </c>
      <c r="R29" s="152" t="s">
        <v>183</v>
      </c>
      <c r="S29" s="152" t="s">
        <v>182</v>
      </c>
      <c r="T29" s="152" t="s">
        <v>181</v>
      </c>
      <c r="U29" s="152" t="s">
        <v>154</v>
      </c>
      <c r="V29" s="152" t="s">
        <v>180</v>
      </c>
      <c r="W29" s="152" t="s">
        <v>154</v>
      </c>
    </row>
    <row r="30" spans="1:23" x14ac:dyDescent="0.3">
      <c r="C30" s="6"/>
      <c r="I30" s="132">
        <v>2026</v>
      </c>
      <c r="J30">
        <f>J21</f>
        <v>32</v>
      </c>
      <c r="K30">
        <f>J23</f>
        <v>0</v>
      </c>
      <c r="L30" s="124">
        <f>J22</f>
        <v>50000</v>
      </c>
      <c r="M30" s="132">
        <v>0</v>
      </c>
      <c r="N30" s="132">
        <v>0</v>
      </c>
      <c r="O30" s="138">
        <v>1</v>
      </c>
      <c r="P30" s="132">
        <f>PRODUCT($G30:O$38)</f>
        <v>0</v>
      </c>
      <c r="Q30" s="142"/>
      <c r="R30">
        <f>(1/(1+$J$15))^($I$63-I30)</f>
        <v>0.1580329293656301</v>
      </c>
      <c r="S30">
        <f>(1/(1+$J$15))^(I30-$I$30)</f>
        <v>1</v>
      </c>
      <c r="T30" s="141">
        <f>L30*$J$75</f>
        <v>5708.1151898447742</v>
      </c>
      <c r="U30" s="141">
        <f>T30*S30</f>
        <v>5708.1151898447742</v>
      </c>
      <c r="V30" s="151">
        <v>8512.6305527945788</v>
      </c>
      <c r="W30" s="143">
        <f>S30*V30</f>
        <v>8512.6305527945788</v>
      </c>
    </row>
    <row r="31" spans="1:23" x14ac:dyDescent="0.3">
      <c r="B31" s="6" t="s">
        <v>162</v>
      </c>
      <c r="C31" s="6"/>
      <c r="I31">
        <f>I30+1</f>
        <v>2027</v>
      </c>
      <c r="J31">
        <f>J30+1</f>
        <v>33</v>
      </c>
      <c r="K31">
        <f>K30+1</f>
        <v>1</v>
      </c>
      <c r="L31" s="135">
        <f>L30*(1+$J$16)</f>
        <v>51625</v>
      </c>
      <c r="M31" s="132">
        <v>0</v>
      </c>
      <c r="N31" s="132">
        <v>0</v>
      </c>
      <c r="O31" s="138">
        <v>1</v>
      </c>
      <c r="P31" s="132">
        <f>PRODUCT($G31:O$38)</f>
        <v>0</v>
      </c>
      <c r="Q31" s="142"/>
      <c r="R31">
        <f>(1/(1+$J$15))^($I$63-I31)</f>
        <v>0.16711982280415386</v>
      </c>
      <c r="S31">
        <f>(1/(1+$J$15))^(I31-$I$30)</f>
        <v>0.94562647754137108</v>
      </c>
      <c r="T31" s="141">
        <f>L31*$J$75</f>
        <v>5893.6289335147294</v>
      </c>
      <c r="U31" s="141">
        <f>T31*S31</f>
        <v>5573.1715683354414</v>
      </c>
      <c r="V31" s="140">
        <f>V30</f>
        <v>8512.6305527945788</v>
      </c>
      <c r="W31" s="143">
        <f>S31*V31</f>
        <v>8049.7688442501922</v>
      </c>
    </row>
    <row r="32" spans="1:23" x14ac:dyDescent="0.3">
      <c r="C32" s="6"/>
      <c r="I32">
        <f>I31+1</f>
        <v>2028</v>
      </c>
      <c r="J32">
        <f>J31+1</f>
        <v>34</v>
      </c>
      <c r="K32">
        <f>K31+1</f>
        <v>2</v>
      </c>
      <c r="L32" s="135">
        <f>L31*(1+$J$16)</f>
        <v>53302.8125</v>
      </c>
      <c r="M32" s="132">
        <v>0</v>
      </c>
      <c r="N32" s="132">
        <v>0</v>
      </c>
      <c r="O32" s="138">
        <v>1</v>
      </c>
      <c r="P32" s="132">
        <f>PRODUCT($G32:O$38)</f>
        <v>0</v>
      </c>
      <c r="Q32" s="142"/>
      <c r="R32">
        <f>(1/(1+$J$15))^($I$63-I32)</f>
        <v>0.17672921261539273</v>
      </c>
      <c r="S32">
        <f>(1/(1+$J$15))^(I32-$I$30)</f>
        <v>0.89420943502730121</v>
      </c>
      <c r="T32" s="141">
        <f>L32*$J$75</f>
        <v>6085.1718738539585</v>
      </c>
      <c r="U32" s="141">
        <f>T32*S32</f>
        <v>5441.418103362972</v>
      </c>
      <c r="V32" s="140">
        <f>V31</f>
        <v>8512.6305527945788</v>
      </c>
      <c r="W32" s="143">
        <f>S32*V32</f>
        <v>7612.0745572105834</v>
      </c>
    </row>
    <row r="33" spans="2:23" x14ac:dyDescent="0.3">
      <c r="B33" s="6" t="s">
        <v>179</v>
      </c>
      <c r="C33" s="6"/>
      <c r="I33">
        <f>I32+1</f>
        <v>2029</v>
      </c>
      <c r="J33">
        <f>J32+1</f>
        <v>35</v>
      </c>
      <c r="K33">
        <f>K32+1</f>
        <v>3</v>
      </c>
      <c r="L33" s="135">
        <f>L32*(1+$J$16)</f>
        <v>55035.153906250001</v>
      </c>
      <c r="M33" s="132">
        <v>0</v>
      </c>
      <c r="N33" s="132">
        <v>0</v>
      </c>
      <c r="O33" s="138">
        <v>1</v>
      </c>
      <c r="P33" s="132">
        <f>PRODUCT($G33:O$38)</f>
        <v>0</v>
      </c>
      <c r="Q33" s="142"/>
      <c r="R33">
        <f>(1/(1+$J$15))^($I$63-I33)</f>
        <v>0.1868911423407778</v>
      </c>
      <c r="S33">
        <f>(1/(1+$J$15))^(I33-$I$30)</f>
        <v>0.84558811822912638</v>
      </c>
      <c r="T33" s="141">
        <f>L33*$J$75</f>
        <v>6282.9399597542124</v>
      </c>
      <c r="U33" s="141">
        <f>T33*S33</f>
        <v>5312.7793775151476</v>
      </c>
      <c r="V33" s="140">
        <f>V32</f>
        <v>8512.6305527945788</v>
      </c>
      <c r="W33" s="143">
        <f>S33*V33</f>
        <v>7198.1792503173356</v>
      </c>
    </row>
    <row r="34" spans="2:23" x14ac:dyDescent="0.3">
      <c r="C34" s="6"/>
      <c r="I34">
        <f>I33+1</f>
        <v>2030</v>
      </c>
      <c r="J34">
        <f>J33+1</f>
        <v>36</v>
      </c>
      <c r="K34">
        <f>K33+1</f>
        <v>4</v>
      </c>
      <c r="L34" s="135">
        <f>L33*(1+$J$16)</f>
        <v>56823.796408203125</v>
      </c>
      <c r="M34" s="132">
        <v>0</v>
      </c>
      <c r="N34" s="132">
        <v>0</v>
      </c>
      <c r="O34" s="138">
        <v>1</v>
      </c>
      <c r="P34" s="132">
        <f>PRODUCT($G34:O$38)</f>
        <v>0</v>
      </c>
      <c r="Q34" s="142"/>
      <c r="R34">
        <f>(1/(1+$J$15))^($I$63-I34)</f>
        <v>0.19763738302537254</v>
      </c>
      <c r="S34">
        <f>(1/(1+$J$15))^(I34-$I$30)</f>
        <v>0.79961051369184521</v>
      </c>
      <c r="T34" s="141">
        <f>L34*$J$75</f>
        <v>6487.1355084462239</v>
      </c>
      <c r="U34" s="141">
        <f>T34*S34</f>
        <v>5187.1817562972947</v>
      </c>
      <c r="V34" s="140">
        <f>V33</f>
        <v>8512.6305527945788</v>
      </c>
      <c r="W34" s="143">
        <f>S34*V34</f>
        <v>6806.7888891889697</v>
      </c>
    </row>
    <row r="35" spans="2:23" x14ac:dyDescent="0.3">
      <c r="B35" s="146" t="s">
        <v>178</v>
      </c>
      <c r="C35" s="150" t="s">
        <v>177</v>
      </c>
      <c r="I35">
        <f>I34+1</f>
        <v>2031</v>
      </c>
      <c r="J35">
        <f>J34+1</f>
        <v>37</v>
      </c>
      <c r="K35">
        <f>K34+1</f>
        <v>5</v>
      </c>
      <c r="L35" s="135">
        <f>L34*(1+$J$16)</f>
        <v>58670.569791469723</v>
      </c>
      <c r="M35" s="132">
        <v>0</v>
      </c>
      <c r="N35" s="132">
        <v>0</v>
      </c>
      <c r="O35" s="138">
        <v>1</v>
      </c>
      <c r="P35" s="132">
        <f>PRODUCT($G35:O$38)</f>
        <v>0</v>
      </c>
      <c r="Q35" s="142"/>
      <c r="R35">
        <f>(1/(1+$J$15))^($I$63-I35)</f>
        <v>0.20900153254933151</v>
      </c>
      <c r="S35">
        <f>(1/(1+$J$15))^(I35-$I$30)</f>
        <v>0.75613287346746583</v>
      </c>
      <c r="T35" s="141">
        <f>L35*$J$75</f>
        <v>6697.9674124707253</v>
      </c>
      <c r="U35" s="141">
        <f>T35*S35</f>
        <v>5064.5533459829367</v>
      </c>
      <c r="V35" s="140">
        <f>V34</f>
        <v>8512.6305527945788</v>
      </c>
      <c r="W35" s="143">
        <f>S35*V35</f>
        <v>6436.6798006515073</v>
      </c>
    </row>
    <row r="36" spans="2:23" x14ac:dyDescent="0.3">
      <c r="B36" s="146" t="s">
        <v>176</v>
      </c>
      <c r="C36" s="149" t="s">
        <v>175</v>
      </c>
      <c r="I36">
        <f>I35+1</f>
        <v>2032</v>
      </c>
      <c r="J36">
        <f>J35+1</f>
        <v>38</v>
      </c>
      <c r="K36">
        <f>K35+1</f>
        <v>6</v>
      </c>
      <c r="L36" s="135">
        <f>L35*(1+$J$16)</f>
        <v>60577.36330969249</v>
      </c>
      <c r="M36" s="132">
        <v>0</v>
      </c>
      <c r="N36" s="132">
        <v>0</v>
      </c>
      <c r="O36" s="138">
        <v>1</v>
      </c>
      <c r="P36" s="132">
        <f>PRODUCT($G36:O$38)</f>
        <v>0</v>
      </c>
      <c r="Q36" s="142"/>
      <c r="R36">
        <f>(1/(1+$J$15))^($I$63-I36)</f>
        <v>0.22101912067091808</v>
      </c>
      <c r="S36">
        <f>(1/(1+$J$15))^(I36-$I$30)</f>
        <v>0.71501926569027496</v>
      </c>
      <c r="T36" s="141">
        <f>L36*$J$75</f>
        <v>6915.6513533760244</v>
      </c>
      <c r="U36" s="141">
        <f>T36*S36</f>
        <v>4944.8239524608816</v>
      </c>
      <c r="V36" s="140">
        <f>V35</f>
        <v>8512.6305527945788</v>
      </c>
      <c r="W36" s="143">
        <f>S36*V36</f>
        <v>6086.6948469517793</v>
      </c>
    </row>
    <row r="37" spans="2:23" x14ac:dyDescent="0.3">
      <c r="B37" s="146" t="s">
        <v>174</v>
      </c>
      <c r="C37" s="145">
        <v>50000</v>
      </c>
      <c r="I37">
        <f>I36+1</f>
        <v>2033</v>
      </c>
      <c r="J37">
        <f>J36+1</f>
        <v>39</v>
      </c>
      <c r="K37">
        <f>K36+1</f>
        <v>7</v>
      </c>
      <c r="L37" s="135">
        <f>L36*(1+$J$16)</f>
        <v>62546.127617257494</v>
      </c>
      <c r="M37" s="132">
        <v>0</v>
      </c>
      <c r="N37" s="132">
        <v>0</v>
      </c>
      <c r="O37" s="138">
        <v>1</v>
      </c>
      <c r="P37" s="132">
        <f>PRODUCT($G37:O$38)</f>
        <v>0</v>
      </c>
      <c r="Q37" s="142"/>
      <c r="R37">
        <f>(1/(1+$J$15))^($I$63-I37)</f>
        <v>0.23372772010949588</v>
      </c>
      <c r="S37">
        <f>(1/(1+$J$15))^(I37-$I$30)</f>
        <v>0.67614114958891247</v>
      </c>
      <c r="T37" s="141">
        <f>L37*$J$75</f>
        <v>7140.4100223607447</v>
      </c>
      <c r="U37" s="141">
        <f>T37*S37</f>
        <v>4827.9250410551858</v>
      </c>
      <c r="V37" s="140">
        <f>V36</f>
        <v>8512.6305527945788</v>
      </c>
      <c r="W37" s="143">
        <f>S37*V37</f>
        <v>5755.7398079922259</v>
      </c>
    </row>
    <row r="38" spans="2:23" x14ac:dyDescent="0.3">
      <c r="B38" s="146"/>
      <c r="C38" s="149">
        <v>12.5</v>
      </c>
      <c r="I38">
        <f>I37+1</f>
        <v>2034</v>
      </c>
      <c r="J38">
        <f>J37+1</f>
        <v>40</v>
      </c>
      <c r="K38">
        <f>K37+1</f>
        <v>8</v>
      </c>
      <c r="L38" s="135">
        <f>L37*(1+$J$16)</f>
        <v>64578.876764818364</v>
      </c>
      <c r="M38" s="132">
        <v>0</v>
      </c>
      <c r="N38" s="132">
        <v>0</v>
      </c>
      <c r="O38" s="138">
        <v>1</v>
      </c>
      <c r="P38" s="132">
        <f>PRODUCT($G$38:O38)</f>
        <v>0</v>
      </c>
      <c r="Q38" s="142"/>
      <c r="R38">
        <f>(1/(1+$J$15))^($I$63-I38)</f>
        <v>0.24716706401579189</v>
      </c>
      <c r="S38">
        <f>(1/(1+$J$15))^(I38-$I$30)</f>
        <v>0.63937697360653656</v>
      </c>
      <c r="T38" s="141">
        <f>L38*$J$75</f>
        <v>7372.4733480874693</v>
      </c>
      <c r="U38" s="141">
        <f>T38*S38</f>
        <v>4713.7896972950157</v>
      </c>
      <c r="V38" s="140">
        <f>V37</f>
        <v>8512.6305527945788</v>
      </c>
      <c r="W38" s="143">
        <f>S38*V38</f>
        <v>5442.7799602763362</v>
      </c>
    </row>
    <row r="39" spans="2:23" x14ac:dyDescent="0.3">
      <c r="C39" s="6"/>
      <c r="I39">
        <f>I38+1</f>
        <v>2035</v>
      </c>
      <c r="J39">
        <f>J38+1</f>
        <v>41</v>
      </c>
      <c r="K39">
        <f>K38+1</f>
        <v>9</v>
      </c>
      <c r="L39" s="135">
        <f>L38*(1+$J$16)</f>
        <v>66677.690259674957</v>
      </c>
      <c r="M39" s="132">
        <v>0</v>
      </c>
      <c r="N39" s="132">
        <v>0</v>
      </c>
      <c r="O39" s="138">
        <v>1</v>
      </c>
      <c r="P39" s="132">
        <f>PRODUCT($G$38:O39)</f>
        <v>0</v>
      </c>
      <c r="Q39" s="142"/>
      <c r="R39">
        <f>(1/(1+$J$15))^($I$63-I39)</f>
        <v>0.26137917019669993</v>
      </c>
      <c r="S39">
        <f>(1/(1+$J$15))^(I39-$I$30)</f>
        <v>0.60461179537261134</v>
      </c>
      <c r="T39" s="141">
        <f>L39*$J$75</f>
        <v>7612.0787319003111</v>
      </c>
      <c r="U39" s="141">
        <f>T39*S39</f>
        <v>4602.3525886119178</v>
      </c>
      <c r="V39" s="140">
        <f>V38</f>
        <v>8512.6305527945788</v>
      </c>
      <c r="W39" s="143">
        <f>S39*V39</f>
        <v>5146.8368418688751</v>
      </c>
    </row>
    <row r="40" spans="2:23" x14ac:dyDescent="0.3">
      <c r="B40" s="6" t="s">
        <v>173</v>
      </c>
      <c r="C40" s="6"/>
      <c r="I40">
        <f>I39+1</f>
        <v>2036</v>
      </c>
      <c r="J40">
        <f>J39+1</f>
        <v>42</v>
      </c>
      <c r="K40">
        <f>K39+1</f>
        <v>10</v>
      </c>
      <c r="L40" s="135">
        <f>L39*(1+$J$16)</f>
        <v>68844.715193114389</v>
      </c>
      <c r="M40" s="132">
        <v>0</v>
      </c>
      <c r="N40" s="132">
        <v>0</v>
      </c>
      <c r="O40" s="138">
        <v>1</v>
      </c>
      <c r="P40" s="132">
        <f>PRODUCT($G$38:O40)</f>
        <v>0</v>
      </c>
      <c r="Q40" s="142"/>
      <c r="R40">
        <f>(1/(1+$J$15))^($I$63-I40)</f>
        <v>0.2764084724830102</v>
      </c>
      <c r="S40">
        <f>(1/(1+$J$15))^(I40-$I$30)</f>
        <v>0.57173692233816675</v>
      </c>
      <c r="T40" s="141">
        <f>L40*$J$75</f>
        <v>7859.4712906870709</v>
      </c>
      <c r="U40" s="141">
        <f>T40*S40</f>
        <v>4493.5499269426055</v>
      </c>
      <c r="V40" s="140">
        <f>V39</f>
        <v>8512.6305527945788</v>
      </c>
      <c r="W40" s="143">
        <f>S40*V40</f>
        <v>4866.9851932566198</v>
      </c>
    </row>
    <row r="41" spans="2:23" x14ac:dyDescent="0.3">
      <c r="C41" s="6"/>
      <c r="I41">
        <f>I40+1</f>
        <v>2037</v>
      </c>
      <c r="J41">
        <f>J40+1</f>
        <v>43</v>
      </c>
      <c r="K41">
        <f>K40+1</f>
        <v>11</v>
      </c>
      <c r="L41" s="135">
        <f>L40*(1+$J$16)</f>
        <v>71082.168436890599</v>
      </c>
      <c r="M41" s="132">
        <v>0</v>
      </c>
      <c r="N41" s="132">
        <v>0</v>
      </c>
      <c r="O41" s="138">
        <v>1</v>
      </c>
      <c r="P41" s="132">
        <f>PRODUCT($G$38:O41)</f>
        <v>0</v>
      </c>
      <c r="Q41" s="142"/>
      <c r="R41">
        <f>(1/(1+$J$15))^($I$63-I41)</f>
        <v>0.29230195965078332</v>
      </c>
      <c r="S41">
        <f>(1/(1+$J$15))^(I41-$I$30)</f>
        <v>0.54064957195098506</v>
      </c>
      <c r="T41" s="141">
        <f>L41*$J$75</f>
        <v>8114.9041076344001</v>
      </c>
      <c r="U41" s="141">
        <f>T41*S41</f>
        <v>4387.3194322158288</v>
      </c>
      <c r="V41" s="140">
        <f>V40</f>
        <v>8512.6305527945788</v>
      </c>
      <c r="W41" s="143">
        <f>S41*V41</f>
        <v>4602.3500645452659</v>
      </c>
    </row>
    <row r="42" spans="2:23" x14ac:dyDescent="0.3">
      <c r="B42" s="148" t="s">
        <v>172</v>
      </c>
      <c r="C42" s="6"/>
      <c r="I42">
        <f>I41+1</f>
        <v>2038</v>
      </c>
      <c r="J42">
        <f>J41+1</f>
        <v>44</v>
      </c>
      <c r="K42">
        <f>K41+1</f>
        <v>12</v>
      </c>
      <c r="L42" s="135">
        <f>L41*(1+$J$16)</f>
        <v>73392.338911089537</v>
      </c>
      <c r="M42" s="132">
        <v>0</v>
      </c>
      <c r="N42" s="132">
        <v>0</v>
      </c>
      <c r="O42" s="138">
        <v>1</v>
      </c>
      <c r="P42" s="132">
        <f>PRODUCT($G$38:O42)</f>
        <v>0</v>
      </c>
      <c r="Q42" s="142"/>
      <c r="R42">
        <f>(1/(1+$J$15))^($I$63-I42)</f>
        <v>0.30910932233070337</v>
      </c>
      <c r="S42">
        <f>(1/(1+$J$15))^(I42-$I$30)</f>
        <v>0.51125255030826011</v>
      </c>
      <c r="T42" s="141">
        <f>L42*$J$75</f>
        <v>8378.6384911325167</v>
      </c>
      <c r="U42" s="141">
        <f>T42*S42</f>
        <v>4283.6002967024515</v>
      </c>
      <c r="V42" s="140">
        <f>V41</f>
        <v>8512.6305527945788</v>
      </c>
      <c r="W42" s="143">
        <f>S42*V42</f>
        <v>4352.1040799482425</v>
      </c>
    </row>
    <row r="43" spans="2:23" x14ac:dyDescent="0.3">
      <c r="B43" s="148"/>
      <c r="C43" s="6"/>
      <c r="I43">
        <f>I42+1</f>
        <v>2039</v>
      </c>
      <c r="J43">
        <f>J42+1</f>
        <v>45</v>
      </c>
      <c r="K43">
        <f>K42+1</f>
        <v>13</v>
      </c>
      <c r="L43" s="135">
        <f>L42*(1+$J$16)</f>
        <v>75777.58992569994</v>
      </c>
      <c r="M43" s="132">
        <v>0</v>
      </c>
      <c r="N43" s="132">
        <v>0</v>
      </c>
      <c r="O43" s="138">
        <v>1</v>
      </c>
      <c r="P43" s="132">
        <f>PRODUCT($G$38:O43)</f>
        <v>0</v>
      </c>
      <c r="Q43" s="142"/>
      <c r="R43">
        <f>(1/(1+$J$15))^($I$63-I43)</f>
        <v>0.3268831083647189</v>
      </c>
      <c r="S43">
        <f>(1/(1+$J$15))^(I43-$I$30)</f>
        <v>0.48345394828204252</v>
      </c>
      <c r="T43" s="141">
        <f>L43*$J$75</f>
        <v>8650.9442420943233</v>
      </c>
      <c r="U43" s="141">
        <f>T43*S43</f>
        <v>4182.3331502083029</v>
      </c>
      <c r="V43" s="140">
        <f>V42</f>
        <v>8512.6305527945788</v>
      </c>
      <c r="W43" s="143">
        <f>S43*V43</f>
        <v>4115.4648510148854</v>
      </c>
    </row>
    <row r="44" spans="2:23" x14ac:dyDescent="0.3">
      <c r="B44" s="148" t="s">
        <v>171</v>
      </c>
      <c r="C44" s="6"/>
      <c r="I44">
        <f>I43+1</f>
        <v>2040</v>
      </c>
      <c r="J44">
        <f>J43+1</f>
        <v>46</v>
      </c>
      <c r="K44">
        <f>K43+1</f>
        <v>14</v>
      </c>
      <c r="L44" s="135">
        <f>L43*(1+$J$16)</f>
        <v>78240.361598285192</v>
      </c>
      <c r="M44" s="132">
        <v>0</v>
      </c>
      <c r="N44" s="132">
        <v>0</v>
      </c>
      <c r="O44" s="138">
        <v>1</v>
      </c>
      <c r="P44" s="132">
        <f>PRODUCT($G$38:O44)</f>
        <v>0</v>
      </c>
      <c r="Q44" s="142"/>
      <c r="R44">
        <f>(1/(1+$J$15))^($I$63-I44)</f>
        <v>0.34567888709569022</v>
      </c>
      <c r="S44">
        <f>(1/(1+$J$15))^(I44-$I$30)</f>
        <v>0.45716685416741609</v>
      </c>
      <c r="T44" s="141">
        <f>L44*$J$75</f>
        <v>8932.0999299623891</v>
      </c>
      <c r="U44" s="141">
        <f>T44*S44</f>
        <v>4083.4600260899028</v>
      </c>
      <c r="V44" s="140">
        <f>V43</f>
        <v>8512.6305527945788</v>
      </c>
      <c r="W44" s="143">
        <f>S44*V44</f>
        <v>3891.6925305105297</v>
      </c>
    </row>
    <row r="45" spans="2:23" x14ac:dyDescent="0.3">
      <c r="I45">
        <f>I44+1</f>
        <v>2041</v>
      </c>
      <c r="J45">
        <f>J44+1</f>
        <v>47</v>
      </c>
      <c r="K45">
        <f>K44+1</f>
        <v>15</v>
      </c>
      <c r="L45" s="135">
        <f>L44*(1+$J$16)</f>
        <v>80783.173350229452</v>
      </c>
      <c r="M45" s="132">
        <v>0</v>
      </c>
      <c r="N45" s="132">
        <v>0</v>
      </c>
      <c r="O45" s="138">
        <v>1</v>
      </c>
      <c r="P45" s="132">
        <f>PRODUCT($G$38:O45)</f>
        <v>0</v>
      </c>
      <c r="Q45" s="142"/>
      <c r="R45">
        <f>(1/(1+$J$15))^($I$63-I45)</f>
        <v>0.36555542310369243</v>
      </c>
      <c r="S45">
        <f>(1/(1+$J$15))^(I45-$I$30)</f>
        <v>0.43230908195500339</v>
      </c>
      <c r="T45" s="141">
        <f>L45*$J$75</f>
        <v>9222.3931776861664</v>
      </c>
      <c r="U45" s="141">
        <f>T45*S45</f>
        <v>3986.9243280735932</v>
      </c>
      <c r="V45" s="140">
        <f>V44</f>
        <v>8512.6305527945788</v>
      </c>
      <c r="W45" s="143">
        <f>S45*V45</f>
        <v>3680.0874993007374</v>
      </c>
    </row>
    <row r="46" spans="2:23" x14ac:dyDescent="0.3">
      <c r="B46" s="6" t="s">
        <v>0</v>
      </c>
      <c r="I46">
        <f>I45+1</f>
        <v>2042</v>
      </c>
      <c r="J46">
        <f>J45+1</f>
        <v>48</v>
      </c>
      <c r="K46">
        <f>K45+1</f>
        <v>16</v>
      </c>
      <c r="L46" s="135">
        <f>L45*(1+$J$16)</f>
        <v>83408.626484111912</v>
      </c>
      <c r="M46" s="132">
        <v>0</v>
      </c>
      <c r="N46" s="132">
        <v>0</v>
      </c>
      <c r="O46" s="138">
        <v>1</v>
      </c>
      <c r="P46" s="132">
        <f>PRODUCT($G$38:O46)</f>
        <v>0</v>
      </c>
      <c r="Q46" s="142"/>
      <c r="R46">
        <f>(1/(1+$J$15))^($I$63-I46)</f>
        <v>0.38657485993215479</v>
      </c>
      <c r="S46">
        <f>(1/(1+$J$15))^(I46-$I$30)</f>
        <v>0.40880291437825372</v>
      </c>
      <c r="T46" s="141">
        <f>L46*$J$75</f>
        <v>9522.120955960967</v>
      </c>
      <c r="U46" s="141">
        <f>T46*S46</f>
        <v>3892.6707978590866</v>
      </c>
      <c r="V46" s="140">
        <f>V45</f>
        <v>8512.6305527945788</v>
      </c>
      <c r="W46" s="143">
        <f>S46*V46</f>
        <v>3479.9881790077889</v>
      </c>
    </row>
    <row r="47" spans="2:23" x14ac:dyDescent="0.3">
      <c r="I47">
        <f>I46+1</f>
        <v>2043</v>
      </c>
      <c r="J47">
        <f>J46+1</f>
        <v>49</v>
      </c>
      <c r="K47">
        <f>K46+1</f>
        <v>17</v>
      </c>
      <c r="L47" s="135">
        <f>L46*(1+$J$16)</f>
        <v>86119.406844845551</v>
      </c>
      <c r="M47" s="132">
        <v>0</v>
      </c>
      <c r="N47" s="132">
        <v>0</v>
      </c>
      <c r="O47" s="138">
        <v>1</v>
      </c>
      <c r="P47" s="132">
        <f>PRODUCT($G$38:O47)</f>
        <v>0</v>
      </c>
      <c r="Q47" s="142"/>
      <c r="R47">
        <f>(1/(1+$J$15))^($I$63-I47)</f>
        <v>0.40880291437825372</v>
      </c>
      <c r="S47">
        <f>(1/(1+$J$15))^(I47-$I$30)</f>
        <v>0.38657485993215479</v>
      </c>
      <c r="T47" s="141">
        <f>L47*$J$75</f>
        <v>9831.5898870296987</v>
      </c>
      <c r="U47" s="141">
        <f>T47*S47</f>
        <v>3800.6454834888955</v>
      </c>
      <c r="V47" s="140">
        <f>V46</f>
        <v>8512.6305527945788</v>
      </c>
      <c r="W47" s="143">
        <f>S47*V47</f>
        <v>3290.7689636007458</v>
      </c>
    </row>
    <row r="48" spans="2:23" x14ac:dyDescent="0.3">
      <c r="B48" s="6" t="s">
        <v>170</v>
      </c>
      <c r="I48">
        <f>I47+1</f>
        <v>2044</v>
      </c>
      <c r="J48">
        <f>J47+1</f>
        <v>50</v>
      </c>
      <c r="K48">
        <f>K47+1</f>
        <v>18</v>
      </c>
      <c r="L48" s="135">
        <f>L47*(1+$J$16)</f>
        <v>88918.287567303036</v>
      </c>
      <c r="M48" s="132">
        <v>0</v>
      </c>
      <c r="N48" s="132">
        <v>0</v>
      </c>
      <c r="O48" s="138">
        <v>1</v>
      </c>
      <c r="P48" s="132">
        <f>PRODUCT($G$38:O48)</f>
        <v>0</v>
      </c>
      <c r="Q48" s="142"/>
      <c r="R48">
        <f>(1/(1+$J$15))^($I$63-I48)</f>
        <v>0.43230908195500339</v>
      </c>
      <c r="S48">
        <f>(1/(1+$J$15))^(I48-$I$30)</f>
        <v>0.36555542310369243</v>
      </c>
      <c r="T48" s="141">
        <f>L48*$J$75</f>
        <v>10151.116558358164</v>
      </c>
      <c r="U48" s="141">
        <f>T48*S48</f>
        <v>3710.7957084655168</v>
      </c>
      <c r="V48" s="140">
        <f>V47</f>
        <v>8512.6305527945788</v>
      </c>
      <c r="W48" s="143">
        <f>S48*V48</f>
        <v>3111.8382634522413</v>
      </c>
    </row>
    <row r="49" spans="2:23" x14ac:dyDescent="0.3">
      <c r="B49" s="6" t="s">
        <v>169</v>
      </c>
      <c r="I49">
        <f>I48+1</f>
        <v>2045</v>
      </c>
      <c r="J49">
        <f>J48+1</f>
        <v>51</v>
      </c>
      <c r="K49">
        <f>K48+1</f>
        <v>19</v>
      </c>
      <c r="L49" s="135">
        <f>L48*(1+$J$16)</f>
        <v>91808.131913240388</v>
      </c>
      <c r="M49" s="132">
        <v>0</v>
      </c>
      <c r="N49" s="132">
        <v>0</v>
      </c>
      <c r="O49" s="138">
        <v>1</v>
      </c>
      <c r="P49" s="132">
        <f>PRODUCT($G$38:O49)</f>
        <v>0</v>
      </c>
      <c r="Q49" s="142"/>
      <c r="R49">
        <f>(1/(1+$J$15))^($I$63-I49)</f>
        <v>0.45716685416741609</v>
      </c>
      <c r="S49">
        <f>(1/(1+$J$15))^(I49-$I$30)</f>
        <v>0.34567888709569022</v>
      </c>
      <c r="T49" s="141">
        <f>L49*$J$75</f>
        <v>10481.027846504805</v>
      </c>
      <c r="U49" s="141">
        <f>T49*S49</f>
        <v>3623.0700415987199</v>
      </c>
      <c r="V49" s="140">
        <f>V48</f>
        <v>8512.6305527945788</v>
      </c>
      <c r="W49" s="143">
        <f>S49*V49</f>
        <v>2942.6366557468004</v>
      </c>
    </row>
    <row r="50" spans="2:23" x14ac:dyDescent="0.3">
      <c r="B50" s="6" t="s">
        <v>168</v>
      </c>
      <c r="C50" s="6"/>
      <c r="I50">
        <f>I49+1</f>
        <v>2046</v>
      </c>
      <c r="J50">
        <f>J49+1</f>
        <v>52</v>
      </c>
      <c r="K50">
        <f>K49+1</f>
        <v>20</v>
      </c>
      <c r="L50" s="135">
        <f>L49*(1+$J$16)</f>
        <v>94791.896200420699</v>
      </c>
      <c r="M50" s="132">
        <v>0</v>
      </c>
      <c r="N50" s="132">
        <v>0</v>
      </c>
      <c r="O50" s="138">
        <v>1</v>
      </c>
      <c r="P50" s="132">
        <f>PRODUCT($G$38:O50)</f>
        <v>0</v>
      </c>
      <c r="Q50" s="142"/>
      <c r="R50">
        <f>(1/(1+$J$15))^($I$63-I50)</f>
        <v>0.48345394828204252</v>
      </c>
      <c r="S50">
        <f>(1/(1+$J$15))^(I50-$I$30)</f>
        <v>0.3268831083647189</v>
      </c>
      <c r="T50" s="141">
        <f>L50*$J$75</f>
        <v>10821.661251516211</v>
      </c>
      <c r="U50" s="141">
        <f>T50*S50</f>
        <v>3537.418267565653</v>
      </c>
      <c r="V50" s="140">
        <f>V49</f>
        <v>8512.6305527945788</v>
      </c>
      <c r="W50" s="143">
        <f>S50*V50</f>
        <v>2782.6351354579674</v>
      </c>
    </row>
    <row r="51" spans="2:23" x14ac:dyDescent="0.3">
      <c r="I51">
        <f>I50+1</f>
        <v>2047</v>
      </c>
      <c r="J51">
        <f>J50+1</f>
        <v>53</v>
      </c>
      <c r="K51">
        <f>K50+1</f>
        <v>21</v>
      </c>
      <c r="L51" s="135">
        <f>L50*(1+$J$16)</f>
        <v>97872.632826934365</v>
      </c>
      <c r="M51" s="132">
        <v>0</v>
      </c>
      <c r="N51" s="132">
        <v>0</v>
      </c>
      <c r="O51" s="138">
        <v>1</v>
      </c>
      <c r="P51" s="132">
        <f>PRODUCT($G$38:O51)</f>
        <v>0</v>
      </c>
      <c r="Q51" s="142"/>
      <c r="R51">
        <f>(1/(1+$J$15))^($I$63-I51)</f>
        <v>0.51125255030826011</v>
      </c>
      <c r="S51">
        <f>(1/(1+$J$15))^(I51-$I$30)</f>
        <v>0.30910932233070337</v>
      </c>
      <c r="T51" s="141">
        <f>L51*$J$75</f>
        <v>11173.365242190486</v>
      </c>
      <c r="U51" s="141">
        <f>T51*S51</f>
        <v>3453.7913581669368</v>
      </c>
      <c r="V51" s="140">
        <f>V50</f>
        <v>8512.6305527945788</v>
      </c>
      <c r="W51" s="143">
        <f>S51*V51</f>
        <v>2631.3334614259729</v>
      </c>
    </row>
    <row r="52" spans="2:23" x14ac:dyDescent="0.3">
      <c r="B52" s="146"/>
      <c r="C52" s="146" t="s">
        <v>167</v>
      </c>
      <c r="D52" s="146" t="s">
        <v>166</v>
      </c>
      <c r="E52" s="146" t="s">
        <v>165</v>
      </c>
      <c r="F52" s="147"/>
      <c r="I52">
        <f>I51+1</f>
        <v>2048</v>
      </c>
      <c r="J52">
        <f>J51+1</f>
        <v>54</v>
      </c>
      <c r="K52">
        <f>K51+1</f>
        <v>22</v>
      </c>
      <c r="L52" s="135">
        <f>L51*(1+$J$16)</f>
        <v>101053.49339380972</v>
      </c>
      <c r="M52" s="132">
        <v>0</v>
      </c>
      <c r="N52" s="132">
        <v>0</v>
      </c>
      <c r="O52" s="138">
        <v>1</v>
      </c>
      <c r="P52" s="132">
        <f>PRODUCT($G$38:O52)</f>
        <v>0</v>
      </c>
      <c r="Q52" s="142"/>
      <c r="R52">
        <f>(1/(1+$J$15))^($I$63-I52)</f>
        <v>0.54064957195098506</v>
      </c>
      <c r="S52">
        <f>(1/(1+$J$15))^(I52-$I$30)</f>
        <v>0.29230195965078332</v>
      </c>
      <c r="T52" s="141">
        <f>L52*$J$75</f>
        <v>11536.499612561676</v>
      </c>
      <c r="U52" s="141">
        <f>T52*S52</f>
        <v>3372.1414442622804</v>
      </c>
      <c r="V52" s="140">
        <f>V51</f>
        <v>8512.6305527945788</v>
      </c>
      <c r="W52" s="143">
        <f>S52*V52</f>
        <v>2488.2585923649863</v>
      </c>
    </row>
    <row r="53" spans="2:23" x14ac:dyDescent="0.3">
      <c r="B53" s="146" t="s">
        <v>164</v>
      </c>
      <c r="C53" s="145">
        <v>45000</v>
      </c>
      <c r="D53" s="145">
        <v>55000</v>
      </c>
      <c r="E53" s="145">
        <v>250000</v>
      </c>
      <c r="F53" s="144"/>
      <c r="I53">
        <f>I52+1</f>
        <v>2049</v>
      </c>
      <c r="J53">
        <f>J52+1</f>
        <v>55</v>
      </c>
      <c r="K53">
        <f>K52+1</f>
        <v>23</v>
      </c>
      <c r="L53" s="135">
        <f>L52*(1+$J$16)</f>
        <v>104337.73192910854</v>
      </c>
      <c r="M53" s="132">
        <v>0</v>
      </c>
      <c r="N53" s="132">
        <v>0</v>
      </c>
      <c r="O53" s="138">
        <v>1</v>
      </c>
      <c r="P53" s="132">
        <f>PRODUCT($G$38:O53)</f>
        <v>0</v>
      </c>
      <c r="Q53" s="142"/>
      <c r="R53">
        <f>(1/(1+$J$15))^($I$63-I53)</f>
        <v>0.57173692233816675</v>
      </c>
      <c r="S53">
        <f>(1/(1+$J$15))^(I53-$I$30)</f>
        <v>0.2764084724830102</v>
      </c>
      <c r="T53" s="141">
        <f>L53*$J$75</f>
        <v>11911.435849969932</v>
      </c>
      <c r="U53" s="141">
        <f>T53*S53</f>
        <v>3292.4217883695551</v>
      </c>
      <c r="V53" s="140">
        <f>V52</f>
        <v>8512.6305527945788</v>
      </c>
      <c r="W53" s="143">
        <f>S53*V53</f>
        <v>2352.9632079101521</v>
      </c>
    </row>
    <row r="54" spans="2:23" x14ac:dyDescent="0.3">
      <c r="I54">
        <f>I53+1</f>
        <v>2050</v>
      </c>
      <c r="J54">
        <f>J53+1</f>
        <v>56</v>
      </c>
      <c r="K54">
        <f>K53+1</f>
        <v>24</v>
      </c>
      <c r="L54" s="135">
        <f>L53*(1+$J$16)</f>
        <v>107728.70821680457</v>
      </c>
      <c r="M54" s="132">
        <v>0</v>
      </c>
      <c r="N54" s="132">
        <v>0</v>
      </c>
      <c r="O54" s="138">
        <v>1</v>
      </c>
      <c r="P54" s="132">
        <f>PRODUCT($G$38:O54)</f>
        <v>0</v>
      </c>
      <c r="Q54" s="142"/>
      <c r="R54">
        <f>(1/(1+$J$15))^($I$63-I54)</f>
        <v>0.60461179537261134</v>
      </c>
      <c r="S54">
        <f>(1/(1+$J$15))^(I54-$I$30)</f>
        <v>0.26137917019669993</v>
      </c>
      <c r="T54" s="141">
        <f>L54*$J$75</f>
        <v>12298.557515093955</v>
      </c>
      <c r="U54" s="141">
        <f>T54*S54</f>
        <v>3214.5867579116457</v>
      </c>
      <c r="V54" s="140">
        <f>V53</f>
        <v>8512.6305527945788</v>
      </c>
      <c r="W54" s="143">
        <f>S54*V54</f>
        <v>2225.0243100805219</v>
      </c>
    </row>
    <row r="55" spans="2:23" x14ac:dyDescent="0.3">
      <c r="B55" s="6" t="s">
        <v>163</v>
      </c>
      <c r="I55">
        <f>I54+1</f>
        <v>2051</v>
      </c>
      <c r="J55">
        <f>J54+1</f>
        <v>57</v>
      </c>
      <c r="K55">
        <f>K54+1</f>
        <v>25</v>
      </c>
      <c r="L55" s="135">
        <f>L54*(1+$J$16)</f>
        <v>111229.89123385072</v>
      </c>
      <c r="M55" s="132">
        <v>0</v>
      </c>
      <c r="N55" s="132">
        <v>0</v>
      </c>
      <c r="O55" s="138">
        <v>1</v>
      </c>
      <c r="P55" s="132">
        <f>PRODUCT($G$38:O55)</f>
        <v>0</v>
      </c>
      <c r="Q55" s="142"/>
      <c r="R55">
        <f>(1/(1+$J$15))^($I$63-I55)</f>
        <v>0.63937697360653656</v>
      </c>
      <c r="S55">
        <f>(1/(1+$J$15))^(I55-$I$30)</f>
        <v>0.24716706401579189</v>
      </c>
      <c r="T55" s="141">
        <f>L55*$J$75</f>
        <v>12698.260634334509</v>
      </c>
      <c r="U55" s="141">
        <f>T55*S55</f>
        <v>3138.5917990957678</v>
      </c>
      <c r="V55" s="140">
        <f>V54</f>
        <v>8512.6305527945788</v>
      </c>
      <c r="W55" s="143">
        <f>S55*V55</f>
        <v>2104.0419007853634</v>
      </c>
    </row>
    <row r="56" spans="2:23" x14ac:dyDescent="0.3">
      <c r="I56">
        <f>I55+1</f>
        <v>2052</v>
      </c>
      <c r="J56">
        <f>J55+1</f>
        <v>58</v>
      </c>
      <c r="K56">
        <f>K55+1</f>
        <v>26</v>
      </c>
      <c r="L56" s="135">
        <f>L55*(1+$J$16)</f>
        <v>114844.86269895086</v>
      </c>
      <c r="M56" s="132">
        <v>0</v>
      </c>
      <c r="N56" s="132">
        <v>0</v>
      </c>
      <c r="O56" s="138">
        <v>1</v>
      </c>
      <c r="P56" s="132">
        <f>PRODUCT($G$38:O56)</f>
        <v>0</v>
      </c>
      <c r="Q56" s="142"/>
      <c r="R56">
        <f>(1/(1+$J$15))^($I$63-I56)</f>
        <v>0.67614114958891247</v>
      </c>
      <c r="S56">
        <f>(1/(1+$J$15))^(I56-$I$30)</f>
        <v>0.23372772010949588</v>
      </c>
      <c r="T56" s="141">
        <f>L56*$J$75</f>
        <v>13110.954104950379</v>
      </c>
      <c r="U56" s="141">
        <f>T56*S56</f>
        <v>3064.3934114102881</v>
      </c>
      <c r="V56" s="140">
        <f>V55</f>
        <v>8512.6305527945788</v>
      </c>
      <c r="W56" s="143">
        <f>S56*V56</f>
        <v>1989.6377312391146</v>
      </c>
    </row>
    <row r="57" spans="2:23" x14ac:dyDescent="0.3">
      <c r="B57" s="6" t="s">
        <v>162</v>
      </c>
      <c r="I57">
        <f>I56+1</f>
        <v>2053</v>
      </c>
      <c r="J57">
        <f>J56+1</f>
        <v>59</v>
      </c>
      <c r="K57">
        <f>K56+1</f>
        <v>27</v>
      </c>
      <c r="L57" s="135">
        <f>L56*(1+$J$16)</f>
        <v>118577.32073666676</v>
      </c>
      <c r="M57" s="132">
        <v>0</v>
      </c>
      <c r="N57" s="132">
        <v>0</v>
      </c>
      <c r="O57" s="138">
        <v>1</v>
      </c>
      <c r="P57" s="132">
        <f>PRODUCT($G$38:O57)</f>
        <v>0</v>
      </c>
      <c r="Q57" s="142"/>
      <c r="R57">
        <f>(1/(1+$J$15))^($I$63-I57)</f>
        <v>0.71501926569027496</v>
      </c>
      <c r="S57">
        <f>(1/(1+$J$15))^(I57-$I$30)</f>
        <v>0.22101912067091808</v>
      </c>
      <c r="T57" s="141">
        <f>L57*$J$75</f>
        <v>13537.060113361265</v>
      </c>
      <c r="U57" s="141">
        <f>T57*S57</f>
        <v>2991.9491227244657</v>
      </c>
      <c r="V57" s="140">
        <f>V56</f>
        <v>8512.6305527945788</v>
      </c>
      <c r="W57" s="143">
        <f>S57*V57</f>
        <v>1881.4541193750492</v>
      </c>
    </row>
    <row r="58" spans="2:23" x14ac:dyDescent="0.3">
      <c r="I58">
        <f>I57+1</f>
        <v>2054</v>
      </c>
      <c r="J58">
        <f>J57+1</f>
        <v>60</v>
      </c>
      <c r="K58">
        <f>K57+1</f>
        <v>28</v>
      </c>
      <c r="L58" s="135">
        <f>L57*(1+$J$16)</f>
        <v>122431.08366060843</v>
      </c>
      <c r="M58" s="132">
        <v>0</v>
      </c>
      <c r="N58" s="132">
        <v>0</v>
      </c>
      <c r="O58" s="138">
        <v>1</v>
      </c>
      <c r="P58" s="132">
        <f>PRODUCT($G$38:O58)</f>
        <v>0</v>
      </c>
      <c r="Q58" s="142"/>
      <c r="R58">
        <f>(1/(1+$J$15))^($I$63-I58)</f>
        <v>0.75613287346746583</v>
      </c>
      <c r="S58">
        <f>(1/(1+$J$15))^(I58-$I$30)</f>
        <v>0.20900153254933151</v>
      </c>
      <c r="T58" s="141">
        <f>L58*$J$75</f>
        <v>13977.014567045508</v>
      </c>
      <c r="U58" s="141">
        <f>T58*S58</f>
        <v>2921.2174649768426</v>
      </c>
      <c r="V58" s="140">
        <f>V57</f>
        <v>8512.6305527945788</v>
      </c>
      <c r="W58" s="143">
        <f>S58*V58</f>
        <v>1779.15283156033</v>
      </c>
    </row>
    <row r="59" spans="2:23" x14ac:dyDescent="0.3">
      <c r="C59" s="6"/>
      <c r="I59">
        <f>I58+1</f>
        <v>2055</v>
      </c>
      <c r="J59">
        <f>J58+1</f>
        <v>61</v>
      </c>
      <c r="K59">
        <f>K58+1</f>
        <v>29</v>
      </c>
      <c r="L59" s="135">
        <f>L58*(1+$J$16)</f>
        <v>126410.0938795782</v>
      </c>
      <c r="M59" s="132">
        <v>0</v>
      </c>
      <c r="N59" s="132">
        <v>0</v>
      </c>
      <c r="O59" s="138">
        <v>1</v>
      </c>
      <c r="P59" s="132">
        <f>PRODUCT($G$38:O59)</f>
        <v>0</v>
      </c>
      <c r="Q59" s="142"/>
      <c r="R59">
        <f>(1/(1+$J$15))^($I$63-I59)</f>
        <v>0.79961051369184521</v>
      </c>
      <c r="S59">
        <f>(1/(1+$J$15))^(I59-$I$30)</f>
        <v>0.19763738302537254</v>
      </c>
      <c r="T59" s="141">
        <f>L59*$J$75</f>
        <v>14431.267540474486</v>
      </c>
      <c r="U59" s="141">
        <f>T59*S59</f>
        <v>2852.1579504383817</v>
      </c>
      <c r="V59" s="140">
        <f>V58</f>
        <v>8512.6305527945788</v>
      </c>
      <c r="W59" s="143">
        <f>S59*V59</f>
        <v>1682.4140251161509</v>
      </c>
    </row>
    <row r="60" spans="2:23" x14ac:dyDescent="0.3">
      <c r="C60" s="6"/>
      <c r="I60">
        <f>I59+1</f>
        <v>2056</v>
      </c>
      <c r="J60">
        <f>J59+1</f>
        <v>62</v>
      </c>
      <c r="K60">
        <f>K59+1</f>
        <v>30</v>
      </c>
      <c r="L60" s="135">
        <f>L59*(1+$J$16)</f>
        <v>130518.42193066448</v>
      </c>
      <c r="M60" s="132">
        <v>0</v>
      </c>
      <c r="N60" s="132">
        <v>0</v>
      </c>
      <c r="O60" s="138">
        <v>1</v>
      </c>
      <c r="P60" s="132">
        <f>PRODUCT($G$38:O60)</f>
        <v>0</v>
      </c>
      <c r="Q60" s="142"/>
      <c r="R60">
        <f>(1/(1+$J$15))^($I$63-I60)</f>
        <v>0.84558811822912638</v>
      </c>
      <c r="S60">
        <f>(1/(1+$J$15))^(I60-$I$30)</f>
        <v>0.1868911423407778</v>
      </c>
      <c r="T60" s="141">
        <f>L60*$J$75</f>
        <v>14900.283735539904</v>
      </c>
      <c r="U60" s="141">
        <f>T60*S60</f>
        <v>2784.7310485367648</v>
      </c>
      <c r="V60" s="140">
        <f>V59</f>
        <v>8512.6305527945788</v>
      </c>
      <c r="W60" s="143">
        <f>S60*V60</f>
        <v>1590.9352483367857</v>
      </c>
    </row>
    <row r="61" spans="2:23" x14ac:dyDescent="0.3">
      <c r="C61" s="6"/>
      <c r="I61">
        <f>I60+1</f>
        <v>2057</v>
      </c>
      <c r="J61">
        <f>J60+1</f>
        <v>63</v>
      </c>
      <c r="K61">
        <f>K60+1</f>
        <v>31</v>
      </c>
      <c r="L61" s="135">
        <f>L60*(1+$J$16)</f>
        <v>134760.27064341106</v>
      </c>
      <c r="M61" s="132">
        <v>0</v>
      </c>
      <c r="N61" s="132">
        <v>0</v>
      </c>
      <c r="O61" s="138">
        <v>1</v>
      </c>
      <c r="P61" s="132">
        <f>PRODUCT($G$38:O61)</f>
        <v>0</v>
      </c>
      <c r="Q61" s="142"/>
      <c r="R61">
        <f>(1/(1+$J$15))^($I$63-I61)</f>
        <v>0.89420943502730121</v>
      </c>
      <c r="S61">
        <f>(1/(1+$J$15))^(I61-$I$30)</f>
        <v>0.17672921261539273</v>
      </c>
      <c r="T61" s="141">
        <f>L61*$J$75</f>
        <v>15384.54295694495</v>
      </c>
      <c r="U61" s="141">
        <f>T61*S61</f>
        <v>2718.8981632285668</v>
      </c>
      <c r="V61" s="140">
        <f>V60</f>
        <v>8512.6305527945788</v>
      </c>
      <c r="W61" s="143">
        <f>S61*V61</f>
        <v>1504.4304948811214</v>
      </c>
    </row>
    <row r="62" spans="2:23" x14ac:dyDescent="0.3">
      <c r="C62" s="6"/>
      <c r="I62">
        <f>I61+1</f>
        <v>2058</v>
      </c>
      <c r="J62">
        <f>J61+1</f>
        <v>64</v>
      </c>
      <c r="K62">
        <f>K61+1</f>
        <v>32</v>
      </c>
      <c r="L62" s="135">
        <f>L61*(1+$J$16)</f>
        <v>139139.97943932191</v>
      </c>
      <c r="M62" s="132">
        <v>0</v>
      </c>
      <c r="N62" s="132">
        <v>0</v>
      </c>
      <c r="O62" s="138">
        <v>1</v>
      </c>
      <c r="P62" s="132">
        <f>PRODUCT($G$38:O62)</f>
        <v>0</v>
      </c>
      <c r="Q62" s="142"/>
      <c r="R62">
        <f>(1/(1+$J$15))^($I$63-I62)</f>
        <v>0.94562647754137108</v>
      </c>
      <c r="S62">
        <f>(1/(1+$J$15))^(I62-$I$30)</f>
        <v>0.16711982280415386</v>
      </c>
      <c r="T62" s="141">
        <f>L62*$J$75</f>
        <v>15884.54060304566</v>
      </c>
      <c r="U62" s="141">
        <f>T62*S62</f>
        <v>2654.621610906378</v>
      </c>
      <c r="V62" s="140">
        <f>V61</f>
        <v>8512.6305527945788</v>
      </c>
      <c r="W62" s="139">
        <f>S62*V62</f>
        <v>1422.6293095802562</v>
      </c>
    </row>
    <row r="63" spans="2:23" x14ac:dyDescent="0.3">
      <c r="C63" s="6"/>
      <c r="I63">
        <f>I62+1</f>
        <v>2059</v>
      </c>
      <c r="J63">
        <f>J62+1</f>
        <v>65</v>
      </c>
      <c r="K63">
        <f>K62+1</f>
        <v>33</v>
      </c>
      <c r="L63" s="135"/>
      <c r="M63" s="132">
        <v>1</v>
      </c>
      <c r="N63" s="132">
        <v>0</v>
      </c>
      <c r="O63" s="138">
        <v>0</v>
      </c>
      <c r="P63" s="132">
        <f>PRODUCT($G$38:O63)</f>
        <v>0</v>
      </c>
      <c r="Q63" s="137">
        <f>J25</f>
        <v>12.5</v>
      </c>
      <c r="R63">
        <f>(1/(1+$J$15))^($I$63-I63)</f>
        <v>1</v>
      </c>
      <c r="S63">
        <f>(1/(1+$J$15))^(I63-$I$30)</f>
        <v>0.1580329293656301</v>
      </c>
      <c r="T63"/>
      <c r="U63"/>
      <c r="V63"/>
      <c r="W63" s="136">
        <f>SUM(W30:W62)</f>
        <v>131817</v>
      </c>
    </row>
    <row r="64" spans="2:23" x14ac:dyDescent="0.3">
      <c r="I64"/>
      <c r="J64"/>
      <c r="K64"/>
      <c r="L64" s="135"/>
      <c r="M64" s="132"/>
      <c r="N64" s="132"/>
      <c r="O64" s="133"/>
      <c r="P64" s="132"/>
      <c r="Q64"/>
      <c r="R64"/>
      <c r="S64"/>
      <c r="T64"/>
      <c r="U64"/>
      <c r="V64"/>
    </row>
    <row r="65" spans="9:22" x14ac:dyDescent="0.3">
      <c r="I65"/>
      <c r="J65"/>
      <c r="K65"/>
      <c r="L65" s="135"/>
      <c r="M65" s="132"/>
      <c r="N65" s="132"/>
      <c r="O65" s="133"/>
      <c r="P65" s="132"/>
      <c r="Q65"/>
      <c r="R65"/>
      <c r="S65"/>
      <c r="T65"/>
      <c r="U65"/>
      <c r="V65"/>
    </row>
    <row r="66" spans="9:22" x14ac:dyDescent="0.3">
      <c r="I66" s="125" t="s">
        <v>161</v>
      </c>
      <c r="J66" s="125"/>
      <c r="K66" s="125"/>
      <c r="L66" s="134"/>
      <c r="M66" s="132"/>
      <c r="N66" s="132"/>
      <c r="O66" s="133"/>
      <c r="P66" s="132"/>
      <c r="Q66"/>
      <c r="R66"/>
      <c r="S66"/>
      <c r="T66"/>
      <c r="U66"/>
      <c r="V66"/>
    </row>
    <row r="67" spans="9:22" x14ac:dyDescent="0.3">
      <c r="I67" s="125" t="s">
        <v>160</v>
      </c>
      <c r="J67" s="125"/>
      <c r="K67" s="125"/>
      <c r="L67" s="134"/>
      <c r="M67" s="132"/>
      <c r="N67" s="132"/>
      <c r="O67" s="133"/>
      <c r="P67" s="132"/>
      <c r="Q67"/>
      <c r="R67"/>
      <c r="S67"/>
      <c r="T67"/>
      <c r="U67"/>
      <c r="V67"/>
    </row>
    <row r="68" spans="9:22" x14ac:dyDescent="0.3"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9:22" x14ac:dyDescent="0.3">
      <c r="I69" s="131" t="s">
        <v>159</v>
      </c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9:22" x14ac:dyDescent="0.3">
      <c r="I70" t="s">
        <v>150</v>
      </c>
      <c r="J70" s="124">
        <f>AVERAGE(L60:L62)</f>
        <v>134806.22400446582</v>
      </c>
      <c r="K70"/>
      <c r="L70"/>
      <c r="M70"/>
      <c r="N70"/>
      <c r="O70"/>
      <c r="P70"/>
      <c r="Q70"/>
      <c r="R70"/>
      <c r="S70"/>
      <c r="T70"/>
      <c r="U70"/>
      <c r="V70"/>
    </row>
    <row r="71" spans="9:22" x14ac:dyDescent="0.3">
      <c r="I71" t="s">
        <v>158</v>
      </c>
      <c r="J71" s="123">
        <f>J70*J17*K63</f>
        <v>66729.080882210576</v>
      </c>
      <c r="K71"/>
      <c r="L71"/>
      <c r="M71"/>
      <c r="N71"/>
      <c r="O71"/>
      <c r="P71"/>
      <c r="Q71"/>
      <c r="R71"/>
      <c r="S71"/>
      <c r="T71"/>
      <c r="U71"/>
      <c r="V71"/>
    </row>
    <row r="72" spans="9:22" x14ac:dyDescent="0.3">
      <c r="I72" t="s">
        <v>157</v>
      </c>
      <c r="J72" s="128">
        <f>J71*Q63*R30</f>
        <v>131817.40157114752</v>
      </c>
      <c r="K72"/>
      <c r="L72"/>
      <c r="M72"/>
      <c r="N72"/>
      <c r="O72"/>
      <c r="P72"/>
      <c r="Q72"/>
      <c r="R72"/>
      <c r="S72"/>
      <c r="T72"/>
      <c r="U72"/>
      <c r="V72"/>
    </row>
    <row r="73" spans="9:22" x14ac:dyDescent="0.3"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9:22" x14ac:dyDescent="0.3">
      <c r="I74" s="131" t="s">
        <v>156</v>
      </c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9:22" x14ac:dyDescent="0.3">
      <c r="I75" t="s">
        <v>155</v>
      </c>
      <c r="J75" s="130">
        <v>0.11416230379689549</v>
      </c>
      <c r="K75" s="129"/>
      <c r="L75"/>
      <c r="M75"/>
      <c r="N75"/>
      <c r="O75"/>
      <c r="P75"/>
      <c r="Q75"/>
      <c r="R75"/>
      <c r="S75"/>
      <c r="T75"/>
      <c r="U75"/>
      <c r="V75"/>
    </row>
    <row r="76" spans="9:22" x14ac:dyDescent="0.3">
      <c r="I76" t="s">
        <v>154</v>
      </c>
      <c r="J76" s="128">
        <f>SUM(U30:U62)</f>
        <v>131817.40000000002</v>
      </c>
      <c r="K76"/>
      <c r="L76"/>
      <c r="M76"/>
      <c r="N76"/>
      <c r="O76"/>
      <c r="P76"/>
      <c r="Q76"/>
      <c r="R76"/>
      <c r="S76"/>
      <c r="T76"/>
      <c r="U76"/>
      <c r="V76"/>
    </row>
    <row r="77" spans="9:22" x14ac:dyDescent="0.3">
      <c r="I77"/>
      <c r="J77"/>
      <c r="K77"/>
      <c r="L77" t="s">
        <v>153</v>
      </c>
      <c r="M77"/>
      <c r="N77"/>
      <c r="O77"/>
      <c r="P77"/>
      <c r="Q77"/>
      <c r="R77"/>
      <c r="S77"/>
      <c r="T77"/>
      <c r="U77"/>
      <c r="V77"/>
    </row>
    <row r="78" spans="9:22" x14ac:dyDescent="0.3">
      <c r="I78" t="s">
        <v>148</v>
      </c>
      <c r="J78" s="122">
        <f>J75*L30</f>
        <v>5708.1151898447742</v>
      </c>
      <c r="K78" s="127" t="s">
        <v>152</v>
      </c>
      <c r="L78" s="126">
        <f>V30</f>
        <v>8512.6305527945788</v>
      </c>
      <c r="M78"/>
      <c r="N78"/>
      <c r="O78"/>
      <c r="P78"/>
      <c r="Q78"/>
      <c r="R78"/>
      <c r="S78"/>
      <c r="T78"/>
      <c r="U78"/>
      <c r="V78"/>
    </row>
    <row r="79" spans="9:22" x14ac:dyDescent="0.3">
      <c r="K79"/>
      <c r="L79"/>
      <c r="M79"/>
      <c r="N79"/>
      <c r="O79"/>
      <c r="P79"/>
      <c r="Q79"/>
      <c r="R79"/>
      <c r="S79"/>
      <c r="T79"/>
      <c r="U79"/>
      <c r="V79"/>
    </row>
    <row r="80" spans="9:22" x14ac:dyDescent="0.3">
      <c r="I80" s="125" t="s">
        <v>151</v>
      </c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9:22" x14ac:dyDescent="0.3">
      <c r="I81" t="s">
        <v>150</v>
      </c>
      <c r="J81" s="124">
        <f>L30</f>
        <v>50000</v>
      </c>
      <c r="K81"/>
      <c r="L81"/>
      <c r="M81"/>
      <c r="N81"/>
      <c r="O81"/>
      <c r="P81"/>
      <c r="Q81"/>
      <c r="R81"/>
      <c r="S81"/>
      <c r="T81"/>
      <c r="U81"/>
      <c r="V81"/>
    </row>
    <row r="82" spans="9:22" x14ac:dyDescent="0.3">
      <c r="I82" t="s">
        <v>149</v>
      </c>
      <c r="J82" s="123">
        <f>J81*J17</f>
        <v>750</v>
      </c>
      <c r="K82"/>
      <c r="L82"/>
      <c r="M82"/>
      <c r="N82"/>
      <c r="O82"/>
      <c r="P82"/>
      <c r="Q82"/>
      <c r="R82"/>
      <c r="S82"/>
      <c r="T82"/>
      <c r="U82"/>
      <c r="V82"/>
    </row>
    <row r="83" spans="9:22" x14ac:dyDescent="0.3">
      <c r="I83" t="s">
        <v>148</v>
      </c>
      <c r="J83" s="122">
        <f>J82*Q63*R30</f>
        <v>1481.5587128027821</v>
      </c>
    </row>
    <row r="88" spans="9:22" ht="16.2" x14ac:dyDescent="0.35">
      <c r="I88" s="22"/>
    </row>
    <row r="89" spans="9:22" x14ac:dyDescent="0.3">
      <c r="I89" s="3"/>
    </row>
    <row r="90" spans="9:22" x14ac:dyDescent="0.3">
      <c r="I90" s="21"/>
    </row>
    <row r="92" spans="9:22" x14ac:dyDescent="0.3">
      <c r="I92" s="21"/>
    </row>
    <row r="93" spans="9:22" x14ac:dyDescent="0.3">
      <c r="I93" s="21"/>
    </row>
    <row r="94" spans="9:22" x14ac:dyDescent="0.3">
      <c r="I94" s="21"/>
    </row>
    <row r="95" spans="9:22" x14ac:dyDescent="0.3">
      <c r="I95" s="3"/>
    </row>
    <row r="96" spans="9:22" x14ac:dyDescent="0.3">
      <c r="I96" s="2"/>
    </row>
    <row r="97" spans="9:9" x14ac:dyDescent="0.3">
      <c r="I97" s="2"/>
    </row>
    <row r="98" spans="9:9" x14ac:dyDescent="0.3">
      <c r="I98" s="2"/>
    </row>
    <row r="99" spans="9:9" x14ac:dyDescent="0.3">
      <c r="I99" s="20"/>
    </row>
    <row r="100" spans="9:9" x14ac:dyDescent="0.3">
      <c r="I100" s="20"/>
    </row>
    <row r="101" spans="9:9" x14ac:dyDescent="0.3">
      <c r="I101" s="20"/>
    </row>
    <row r="103" spans="9:9" x14ac:dyDescent="0.3">
      <c r="I103" s="19"/>
    </row>
  </sheetData>
  <mergeCells count="5">
    <mergeCell ref="C12:E12"/>
    <mergeCell ref="C13:E13"/>
    <mergeCell ref="C14:E14"/>
    <mergeCell ref="C15:E15"/>
    <mergeCell ref="M28:P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FA7A14-0B31-4C50-A254-B5D87AB73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1720D-770B-49DA-A8F4-5E91F70F3290}"/>
</file>

<file path=customXml/itemProps3.xml><?xml version="1.0" encoding="utf-8"?>
<ds:datastoreItem xmlns:ds="http://schemas.openxmlformats.org/officeDocument/2006/customXml" ds:itemID="{D34CB6E2-D747-4525-B33B-A352F583752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16a415e0-cbd2-494f-bd0b-9ec9526163e9"/>
  </ds:schemaRefs>
</ds:datastoreItem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2C Model Solution</vt:lpstr>
      <vt:lpstr>Question 3</vt:lpstr>
      <vt:lpstr>Question 6</vt:lpstr>
    </vt:vector>
  </TitlesOfParts>
  <Company>Loblaw Companies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2023-08-18T17:08:42Z</dcterms:created>
  <dcterms:modified xsi:type="dcterms:W3CDTF">2026-04-20T16:05:39Z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bdb4e0-4ac9-4b4f-ae84-2ade086bb6da_Enabled">
    <vt:lpwstr>true</vt:lpwstr>
  </property>
  <property fmtid="{D5CDD505-2E9C-101B-9397-08002B2CF9AE}" pid="3" name="MSIP_Label_6ebdb4e0-4ac9-4b4f-ae84-2ade086bb6da_SetDate">
    <vt:lpwstr>2023-08-18T17:08:46Z</vt:lpwstr>
  </property>
  <property fmtid="{D5CDD505-2E9C-101B-9397-08002B2CF9AE}" pid="4" name="MSIP_Label_6ebdb4e0-4ac9-4b4f-ae84-2ade086bb6da_Method">
    <vt:lpwstr>Privileged</vt:lpwstr>
  </property>
  <property fmtid="{D5CDD505-2E9C-101B-9397-08002B2CF9AE}" pid="5" name="MSIP_Label_6ebdb4e0-4ac9-4b4f-ae84-2ade086bb6da_Name">
    <vt:lpwstr>GWL - Public</vt:lpwstr>
  </property>
  <property fmtid="{D5CDD505-2E9C-101B-9397-08002B2CF9AE}" pid="6" name="MSIP_Label_6ebdb4e0-4ac9-4b4f-ae84-2ade086bb6da_SiteId">
    <vt:lpwstr>eaa6cb52-58d7-45cd-8bd6-b1d2a8e61312</vt:lpwstr>
  </property>
  <property fmtid="{D5CDD505-2E9C-101B-9397-08002B2CF9AE}" pid="7" name="MSIP_Label_6ebdb4e0-4ac9-4b4f-ae84-2ade086bb6da_ActionId">
    <vt:lpwstr>abe73ccb-5db0-412e-8c90-830f04ddd23b</vt:lpwstr>
  </property>
  <property fmtid="{D5CDD505-2E9C-101B-9397-08002B2CF9AE}" pid="8" name="MSIP_Label_6ebdb4e0-4ac9-4b4f-ae84-2ade086bb6da_ContentBits">
    <vt:lpwstr>0</vt:lpwstr>
  </property>
  <property fmtid="{D5CDD505-2E9C-101B-9397-08002B2CF9AE}" pid="9" name="MSIP_Label_8a61ff1b-bdde-47b0-83ea-21bd281745d3_Enabled">
    <vt:lpwstr>true</vt:lpwstr>
  </property>
  <property fmtid="{D5CDD505-2E9C-101B-9397-08002B2CF9AE}" pid="10" name="MSIP_Label_8a61ff1b-bdde-47b0-83ea-21bd281745d3_SetDate">
    <vt:lpwstr>2025-02-12T16:45:03Z</vt:lpwstr>
  </property>
  <property fmtid="{D5CDD505-2E9C-101B-9397-08002B2CF9AE}" pid="11" name="MSIP_Label_8a61ff1b-bdde-47b0-83ea-21bd281745d3_Method">
    <vt:lpwstr>Standard</vt:lpwstr>
  </property>
  <property fmtid="{D5CDD505-2E9C-101B-9397-08002B2CF9AE}" pid="12" name="MSIP_Label_8a61ff1b-bdde-47b0-83ea-21bd281745d3_Name">
    <vt:lpwstr>8a61ff1b-bdde-47b0-83ea-21bd281745d3</vt:lpwstr>
  </property>
  <property fmtid="{D5CDD505-2E9C-101B-9397-08002B2CF9AE}" pid="13" name="MSIP_Label_8a61ff1b-bdde-47b0-83ea-21bd281745d3_SiteId">
    <vt:lpwstr>a530807a-40d9-47ea-ad58-8e093f2f9f49</vt:lpwstr>
  </property>
  <property fmtid="{D5CDD505-2E9C-101B-9397-08002B2CF9AE}" pid="14" name="MSIP_Label_8a61ff1b-bdde-47b0-83ea-21bd281745d3_ActionId">
    <vt:lpwstr>f9342329-bb4c-4a4c-ad26-bfe1b1b2bf7d</vt:lpwstr>
  </property>
  <property fmtid="{D5CDD505-2E9C-101B-9397-08002B2CF9AE}" pid="15" name="MSIP_Label_8a61ff1b-bdde-47b0-83ea-21bd281745d3_ContentBits">
    <vt:lpwstr>0</vt:lpwstr>
  </property>
  <property fmtid="{D5CDD505-2E9C-101B-9397-08002B2CF9AE}" pid="16" name="MSIP_Label_9043f10a-881e-4653-a55e-02ca2cc829dc_Enabled">
    <vt:lpwstr>true</vt:lpwstr>
  </property>
  <property fmtid="{D5CDD505-2E9C-101B-9397-08002B2CF9AE}" pid="17" name="MSIP_Label_9043f10a-881e-4653-a55e-02ca2cc829dc_SetDate">
    <vt:lpwstr>2025-12-13T17:13:51Z</vt:lpwstr>
  </property>
  <property fmtid="{D5CDD505-2E9C-101B-9397-08002B2CF9AE}" pid="18" name="MSIP_Label_9043f10a-881e-4653-a55e-02ca2cc829dc_Method">
    <vt:lpwstr>Standard</vt:lpwstr>
  </property>
  <property fmtid="{D5CDD505-2E9C-101B-9397-08002B2CF9AE}" pid="19" name="MSIP_Label_9043f10a-881e-4653-a55e-02ca2cc829dc_Name">
    <vt:lpwstr>ADC_class_200</vt:lpwstr>
  </property>
  <property fmtid="{D5CDD505-2E9C-101B-9397-08002B2CF9AE}" pid="20" name="MSIP_Label_9043f10a-881e-4653-a55e-02ca2cc829dc_SiteId">
    <vt:lpwstr>94cfddbc-0627-494a-ad7a-29aea3aea832</vt:lpwstr>
  </property>
  <property fmtid="{D5CDD505-2E9C-101B-9397-08002B2CF9AE}" pid="21" name="MSIP_Label_9043f10a-881e-4653-a55e-02ca2cc829dc_ActionId">
    <vt:lpwstr>28a38e3a-ce93-42dc-bff3-0028b59d17ff</vt:lpwstr>
  </property>
  <property fmtid="{D5CDD505-2E9C-101B-9397-08002B2CF9AE}" pid="22" name="MSIP_Label_9043f10a-881e-4653-a55e-02ca2cc829dc_ContentBits">
    <vt:lpwstr>0</vt:lpwstr>
  </property>
  <property fmtid="{D5CDD505-2E9C-101B-9397-08002B2CF9AE}" pid="23" name="MSIP_Label_9043f10a-881e-4653-a55e-02ca2cc829dc_Tag">
    <vt:lpwstr>10, 3, 0, 1</vt:lpwstr>
  </property>
  <property fmtid="{D5CDD505-2E9C-101B-9397-08002B2CF9AE}" pid="24" name="ContentTypeId">
    <vt:lpwstr>0x010100A13D16CE4023BB4BB4110DFC2802C897</vt:lpwstr>
  </property>
</Properties>
</file>