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202300"/>
  <mc:AlternateContent xmlns:mc="http://schemas.openxmlformats.org/markup-compatibility/2006">
    <mc:Choice Requires="x15">
      <x15ac:absPath xmlns:x15ac="http://schemas.microsoft.com/office/spreadsheetml/2010/11/ac" url="C:\Users\Mary Hardy\Dropbox\ALTAM_ASTAM\AAM Grading Spring 2026\ASTAM Grading S26\ASTAM S26 Q1\"/>
    </mc:Choice>
  </mc:AlternateContent>
  <xr:revisionPtr revIDLastSave="0" documentId="13_ncr:1_{35E03739-1A54-4006-B778-58582DB13806}" xr6:coauthVersionLast="47" xr6:coauthVersionMax="47" xr10:uidLastSave="{00000000-0000-0000-0000-000000000000}"/>
  <bookViews>
    <workbookView xWindow="0" yWindow="0" windowWidth="26760" windowHeight="15600" activeTab="1" xr2:uid="{FDED48B8-2769-CB4F-B771-9F05F335A474}"/>
  </bookViews>
  <sheets>
    <sheet name="Question 1" sheetId="10" r:id="rId1"/>
    <sheet name="Question 1 Solution" sheetId="11" r:id="rId2"/>
  </sheets>
  <definedNames>
    <definedName name="beta_a">'Question 1 Solution'!$F$28</definedName>
    <definedName name="solver_adj" localSheetId="0" hidden="1">'Question 1'!$G$75</definedName>
    <definedName name="solver_adj" localSheetId="1" hidden="1">'Question 1 Solution'!$G$80</definedName>
    <definedName name="solver_cvg" localSheetId="0" hidden="1">0.0001</definedName>
    <definedName name="solver_cvg" localSheetId="1" hidden="1">0.0001</definedName>
    <definedName name="solver_drv" localSheetId="0" hidden="1">1</definedName>
    <definedName name="solver_drv" localSheetId="1" hidden="1">1</definedName>
    <definedName name="solver_eng" localSheetId="0" hidden="1">1</definedName>
    <definedName name="solver_eng" localSheetId="1" hidden="1">1</definedName>
    <definedName name="solver_est" localSheetId="0" hidden="1">1</definedName>
    <definedName name="solver_est" localSheetId="1" hidden="1">1</definedName>
    <definedName name="solver_itr" localSheetId="0" hidden="1">2147483647</definedName>
    <definedName name="solver_itr" localSheetId="1" hidden="1">2147483647</definedName>
    <definedName name="solver_mip" localSheetId="0" hidden="1">2147483647</definedName>
    <definedName name="solver_mip" localSheetId="1" hidden="1">2147483647</definedName>
    <definedName name="solver_mni" localSheetId="0" hidden="1">30</definedName>
    <definedName name="solver_mni" localSheetId="1" hidden="1">30</definedName>
    <definedName name="solver_mrt" localSheetId="0" hidden="1">0.075</definedName>
    <definedName name="solver_mrt" localSheetId="1" hidden="1">0.075</definedName>
    <definedName name="solver_msl" localSheetId="0" hidden="1">2</definedName>
    <definedName name="solver_msl" localSheetId="1" hidden="1">2</definedName>
    <definedName name="solver_neg" localSheetId="0" hidden="1">1</definedName>
    <definedName name="solver_neg" localSheetId="1" hidden="1">1</definedName>
    <definedName name="solver_nod" localSheetId="0" hidden="1">2147483647</definedName>
    <definedName name="solver_nod" localSheetId="1" hidden="1">2147483647</definedName>
    <definedName name="solver_num" localSheetId="0" hidden="1">0</definedName>
    <definedName name="solver_num" localSheetId="1" hidden="1">0</definedName>
    <definedName name="solver_nwt" localSheetId="0" hidden="1">1</definedName>
    <definedName name="solver_nwt" localSheetId="1" hidden="1">1</definedName>
    <definedName name="solver_opt" localSheetId="0" hidden="1">'Question 1'!$I$112</definedName>
    <definedName name="solver_opt" localSheetId="1" hidden="1">'Question 1 Solution'!$I$123</definedName>
    <definedName name="solver_pre" localSheetId="0" hidden="1">0.000001</definedName>
    <definedName name="solver_pre" localSheetId="1" hidden="1">0.000001</definedName>
    <definedName name="solver_rbv" localSheetId="0" hidden="1">1</definedName>
    <definedName name="solver_rbv" localSheetId="1" hidden="1">1</definedName>
    <definedName name="solver_rlx" localSheetId="0" hidden="1">2</definedName>
    <definedName name="solver_rlx" localSheetId="1" hidden="1">2</definedName>
    <definedName name="solver_rsd" localSheetId="0" hidden="1">0</definedName>
    <definedName name="solver_rsd" localSheetId="1" hidden="1">0</definedName>
    <definedName name="solver_scl" localSheetId="0" hidden="1">1</definedName>
    <definedName name="solver_scl" localSheetId="1" hidden="1">1</definedName>
    <definedName name="solver_sho" localSheetId="0" hidden="1">2</definedName>
    <definedName name="solver_sho" localSheetId="1" hidden="1">2</definedName>
    <definedName name="solver_ssz" localSheetId="0" hidden="1">100</definedName>
    <definedName name="solver_ssz" localSheetId="1" hidden="1">100</definedName>
    <definedName name="solver_tim" localSheetId="0" hidden="1">2147483647</definedName>
    <definedName name="solver_tim" localSheetId="1" hidden="1">2147483647</definedName>
    <definedName name="solver_tol" localSheetId="0" hidden="1">0.01</definedName>
    <definedName name="solver_tol" localSheetId="1" hidden="1">0.01</definedName>
    <definedName name="solver_typ" localSheetId="0" hidden="1">1</definedName>
    <definedName name="solver_typ" localSheetId="1" hidden="1">1</definedName>
    <definedName name="solver_val" localSheetId="0" hidden="1">0</definedName>
    <definedName name="solver_val" localSheetId="1" hidden="1">0</definedName>
    <definedName name="solver_ver" localSheetId="0" hidden="1">3</definedName>
    <definedName name="solver_ver" localSheetId="1" hidden="1">3</definedName>
    <definedName name="zmbeta" localSheetId="1">'Question 1 Solution'!$G$80</definedName>
    <definedName name="zmbeta">'Question 1'!$G$75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0" i="11" l="1"/>
  <c r="G123" i="11" l="1"/>
  <c r="G88" i="11"/>
  <c r="H87" i="11"/>
  <c r="H86" i="11"/>
  <c r="H85" i="11"/>
  <c r="H84" i="11"/>
  <c r="H83" i="11"/>
  <c r="G58" i="11"/>
  <c r="F74" i="11" s="1"/>
  <c r="G24" i="11"/>
  <c r="F28" i="11" s="1"/>
  <c r="J31" i="11" s="1"/>
  <c r="F31" i="11" s="1"/>
  <c r="H117" i="11" l="1"/>
  <c r="I117" i="11" s="1"/>
  <c r="J118" i="11"/>
  <c r="H56" i="11"/>
  <c r="H55" i="11"/>
  <c r="H54" i="11"/>
  <c r="H52" i="11"/>
  <c r="H53" i="11"/>
  <c r="H88" i="11"/>
  <c r="G112" i="10"/>
  <c r="H119" i="11" l="1"/>
  <c r="I119" i="11" s="1"/>
  <c r="H120" i="11"/>
  <c r="I120" i="11" s="1"/>
  <c r="H121" i="11"/>
  <c r="I121" i="11" s="1"/>
  <c r="H118" i="11"/>
  <c r="I53" i="11"/>
  <c r="H57" i="11"/>
  <c r="I52" i="11"/>
  <c r="I54" i="11"/>
  <c r="H81" i="10"/>
  <c r="H80" i="10"/>
  <c r="H79" i="10"/>
  <c r="H78" i="10"/>
  <c r="H82" i="10"/>
  <c r="G83" i="10"/>
  <c r="G57" i="10"/>
  <c r="G24" i="10"/>
  <c r="I118" i="11" l="1"/>
  <c r="H122" i="11"/>
  <c r="I122" i="11" s="1"/>
  <c r="I55" i="11"/>
  <c r="H83" i="10"/>
  <c r="H123" i="11" l="1"/>
  <c r="I123" i="11"/>
  <c r="I56" i="11"/>
  <c r="I57" i="11" l="1"/>
  <c r="I58" i="11" s="1"/>
  <c r="F62" i="11" s="1"/>
  <c r="G138" i="11" s="1"/>
  <c r="G140" i="11" s="1"/>
  <c r="H58" i="11"/>
</calcChain>
</file>

<file path=xl/sharedStrings.xml><?xml version="1.0" encoding="utf-8"?>
<sst xmlns="http://schemas.openxmlformats.org/spreadsheetml/2006/main" count="228" uniqueCount="108">
  <si>
    <t>5+</t>
  </si>
  <si>
    <t>Total</t>
  </si>
  <si>
    <t>p-value</t>
  </si>
  <si>
    <t>Test Statistic</t>
  </si>
  <si>
    <t>Degrees of Freedom</t>
  </si>
  <si>
    <t>Conclusion</t>
  </si>
  <si>
    <t>H0</t>
  </si>
  <si>
    <t>H1</t>
  </si>
  <si>
    <t>Calculate the sample mean</t>
  </si>
  <si>
    <t>(a)</t>
  </si>
  <si>
    <t>(i)</t>
  </si>
  <si>
    <t>(ii)</t>
  </si>
  <si>
    <t>Calculate the sample variance</t>
  </si>
  <si>
    <t>(b)</t>
  </si>
  <si>
    <t>(c)</t>
  </si>
  <si>
    <t>(d)</t>
  </si>
  <si>
    <t>(e)</t>
  </si>
  <si>
    <t>Table 1: Geometric Likelihood</t>
  </si>
  <si>
    <t>Complete Table 1.</t>
  </si>
  <si>
    <t>You are given the following sample of claim frequency data from a study of 4,000 Property and Casualty insurance policies.</t>
  </si>
  <si>
    <t>State with reasons which of the (a,b,0) class of distributions might be fitted to these data.</t>
  </si>
  <si>
    <t>(iii)</t>
  </si>
  <si>
    <t>For grader use only</t>
  </si>
  <si>
    <t>NOTE TO CANDIDATES:</t>
  </si>
  <si>
    <r>
      <t xml:space="preserve">This tab </t>
    </r>
    <r>
      <rPr>
        <b/>
        <sz val="14"/>
        <color theme="1"/>
        <rFont val="Times New Roman"/>
        <family val="1"/>
      </rPr>
      <t>will</t>
    </r>
    <r>
      <rPr>
        <sz val="14"/>
        <color theme="1"/>
        <rFont val="Times New Roman"/>
        <family val="1"/>
      </rPr>
      <t xml:space="preserve"> be graded.</t>
    </r>
  </si>
  <si>
    <r>
      <t>Responses to this question in the written answer booklet</t>
    </r>
    <r>
      <rPr>
        <b/>
        <sz val="14"/>
        <color theme="1"/>
        <rFont val="Times New Roman"/>
        <family val="1"/>
      </rPr>
      <t xml:space="preserve"> will not</t>
    </r>
    <r>
      <rPr>
        <sz val="14"/>
        <color theme="1"/>
        <rFont val="Times New Roman"/>
        <family val="1"/>
      </rPr>
      <t xml:space="preserve"> be graded.</t>
    </r>
  </si>
  <si>
    <t xml:space="preserve"> Candidate ID:</t>
  </si>
  <si>
    <r>
      <t xml:space="preserve">Claims, </t>
    </r>
    <r>
      <rPr>
        <b/>
        <i/>
        <sz val="14"/>
        <rFont val="Times New Roman"/>
        <family val="1"/>
      </rPr>
      <t>k</t>
    </r>
  </si>
  <si>
    <r>
      <t>p</t>
    </r>
    <r>
      <rPr>
        <b/>
        <i/>
        <vertAlign val="subscript"/>
        <sz val="14"/>
        <color theme="1"/>
        <rFont val="Times New Roman"/>
        <family val="1"/>
      </rPr>
      <t>k</t>
    </r>
  </si>
  <si>
    <r>
      <t>l</t>
    </r>
    <r>
      <rPr>
        <b/>
        <i/>
        <vertAlign val="subscript"/>
        <sz val="14"/>
        <color theme="1"/>
        <rFont val="Times New Roman"/>
        <family val="1"/>
      </rPr>
      <t>k</t>
    </r>
  </si>
  <si>
    <r>
      <t xml:space="preserve">Determine the MLE of  </t>
    </r>
    <r>
      <rPr>
        <vertAlign val="superscript"/>
        <sz val="14"/>
        <color theme="1"/>
        <rFont val="Times New Roman"/>
        <family val="1"/>
      </rPr>
      <t>z</t>
    </r>
    <r>
      <rPr>
        <i/>
        <sz val="14"/>
        <color theme="1"/>
        <rFont val="Times New Roman"/>
        <family val="1"/>
      </rPr>
      <t>p</t>
    </r>
    <r>
      <rPr>
        <vertAlign val="subscript"/>
        <sz val="14"/>
        <color theme="1"/>
        <rFont val="Times New Roman"/>
        <family val="1"/>
      </rPr>
      <t>0</t>
    </r>
    <r>
      <rPr>
        <sz val="14"/>
        <color theme="1"/>
        <rFont val="Times New Roman"/>
        <family val="1"/>
      </rPr>
      <t>.</t>
    </r>
  </si>
  <si>
    <r>
      <t xml:space="preserve">Number of Policies, </t>
    </r>
    <r>
      <rPr>
        <b/>
        <i/>
        <sz val="14"/>
        <rFont val="Times New Roman"/>
        <family val="1"/>
      </rPr>
      <t>n</t>
    </r>
    <r>
      <rPr>
        <b/>
        <i/>
        <vertAlign val="subscript"/>
        <sz val="14"/>
        <rFont val="Times New Roman"/>
        <family val="1"/>
      </rPr>
      <t>k</t>
    </r>
  </si>
  <si>
    <r>
      <rPr>
        <b/>
        <i/>
        <vertAlign val="superscript"/>
        <sz val="14"/>
        <color theme="1"/>
        <rFont val="Times New Roman"/>
        <family val="1"/>
      </rPr>
      <t>z</t>
    </r>
    <r>
      <rPr>
        <b/>
        <i/>
        <sz val="14"/>
        <color theme="1"/>
        <rFont val="Times New Roman"/>
        <family val="1"/>
      </rPr>
      <t>p</t>
    </r>
    <r>
      <rPr>
        <b/>
        <i/>
        <vertAlign val="subscript"/>
        <sz val="14"/>
        <color theme="1"/>
        <rFont val="Times New Roman"/>
        <family val="1"/>
      </rPr>
      <t>k</t>
    </r>
  </si>
  <si>
    <r>
      <rPr>
        <b/>
        <i/>
        <vertAlign val="superscript"/>
        <sz val="14"/>
        <color theme="1"/>
        <rFont val="Times New Roman"/>
        <family val="1"/>
      </rPr>
      <t>z</t>
    </r>
    <r>
      <rPr>
        <b/>
        <i/>
        <sz val="14"/>
        <color theme="1"/>
        <rFont val="Times New Roman"/>
        <family val="1"/>
      </rPr>
      <t>l</t>
    </r>
    <r>
      <rPr>
        <b/>
        <i/>
        <vertAlign val="subscript"/>
        <sz val="14"/>
        <color theme="1"/>
        <rFont val="Times New Roman"/>
        <family val="1"/>
      </rPr>
      <t>k</t>
    </r>
  </si>
  <si>
    <t>Table 2</t>
  </si>
  <si>
    <t>Goal Seek</t>
  </si>
  <si>
    <t>Set Cell</t>
  </si>
  <si>
    <t>To Value</t>
  </si>
  <si>
    <t>By Changing cell</t>
  </si>
  <si>
    <t>Table 3: ZM Geometric Likelihood</t>
  </si>
  <si>
    <t xml:space="preserve">Next, you fit a zero modified (ZM) geometric distribution to the data using maximum likelihood. </t>
  </si>
  <si>
    <r>
      <t>(</t>
    </r>
    <r>
      <rPr>
        <i/>
        <sz val="14"/>
        <color theme="1"/>
        <rFont val="Times New Roman"/>
        <family val="1"/>
      </rPr>
      <t>2 points</t>
    </r>
    <r>
      <rPr>
        <sz val="14"/>
        <color theme="1"/>
        <rFont val="Times New Roman"/>
        <family val="1"/>
      </rPr>
      <t>)</t>
    </r>
  </si>
  <si>
    <r>
      <t xml:space="preserve">Let </t>
    </r>
    <r>
      <rPr>
        <vertAlign val="superscript"/>
        <sz val="14"/>
        <color theme="1"/>
        <rFont val="Times New Roman"/>
        <family val="1"/>
      </rPr>
      <t>z</t>
    </r>
    <r>
      <rPr>
        <i/>
        <sz val="14"/>
        <color theme="1"/>
        <rFont val="Symbol"/>
        <family val="1"/>
        <charset val="2"/>
      </rPr>
      <t>b</t>
    </r>
    <r>
      <rPr>
        <sz val="14"/>
        <color theme="1"/>
        <rFont val="Times New Roman"/>
        <family val="1"/>
      </rPr>
      <t xml:space="preserve"> denote the </t>
    </r>
    <r>
      <rPr>
        <i/>
        <sz val="14"/>
        <color theme="1"/>
        <rFont val="Symbol"/>
        <family val="1"/>
        <charset val="2"/>
      </rPr>
      <t>b</t>
    </r>
    <r>
      <rPr>
        <sz val="14"/>
        <color theme="1"/>
        <rFont val="Times New Roman"/>
        <family val="1"/>
      </rPr>
      <t xml:space="preserve"> parameter of the ZM geometric distribution, and let </t>
    </r>
    <r>
      <rPr>
        <vertAlign val="superscript"/>
        <sz val="14"/>
        <color theme="1"/>
        <rFont val="Times New Roman"/>
        <family val="1"/>
      </rPr>
      <t>z</t>
    </r>
    <r>
      <rPr>
        <i/>
        <sz val="14"/>
        <color theme="1"/>
        <rFont val="Times New Roman"/>
        <family val="1"/>
      </rPr>
      <t>p</t>
    </r>
    <r>
      <rPr>
        <vertAlign val="subscript"/>
        <sz val="14"/>
        <color theme="1"/>
        <rFont val="Times New Roman"/>
        <family val="1"/>
      </rPr>
      <t>k</t>
    </r>
    <r>
      <rPr>
        <sz val="14"/>
        <color theme="1"/>
        <rFont val="Times New Roman"/>
        <family val="1"/>
      </rPr>
      <t xml:space="preserve"> denote the probability function.</t>
    </r>
  </si>
  <si>
    <r>
      <rPr>
        <b/>
        <vertAlign val="superscript"/>
        <sz val="14"/>
        <color theme="1"/>
        <rFont val="Times New Roman"/>
        <family val="1"/>
      </rPr>
      <t>z</t>
    </r>
    <r>
      <rPr>
        <b/>
        <i/>
        <sz val="14"/>
        <color theme="1"/>
        <rFont val="Times New Roman"/>
        <family val="1"/>
      </rPr>
      <t>l</t>
    </r>
    <r>
      <rPr>
        <i/>
        <sz val="14"/>
        <color theme="1"/>
        <rFont val="Times New Roman"/>
        <family val="1"/>
      </rPr>
      <t>'</t>
    </r>
    <r>
      <rPr>
        <b/>
        <i/>
        <vertAlign val="subscript"/>
        <sz val="14"/>
        <color theme="1"/>
        <rFont val="Times New Roman"/>
        <family val="1"/>
      </rPr>
      <t>k</t>
    </r>
  </si>
  <si>
    <t>Answer:</t>
  </si>
  <si>
    <r>
      <t xml:space="preserve">You should find the ML estimate of  </t>
    </r>
    <r>
      <rPr>
        <vertAlign val="superscript"/>
        <sz val="14"/>
        <color theme="1"/>
        <rFont val="Times New Roman"/>
        <family val="1"/>
      </rPr>
      <t>z</t>
    </r>
    <r>
      <rPr>
        <i/>
        <sz val="14"/>
        <color theme="1"/>
        <rFont val="Symbol"/>
        <family val="1"/>
        <charset val="2"/>
      </rPr>
      <t>b</t>
    </r>
    <r>
      <rPr>
        <sz val="14"/>
        <color theme="1"/>
        <rFont val="Times New Roman"/>
        <family val="1"/>
      </rPr>
      <t xml:space="preserve"> is 0.115 to the nearest 0.001.</t>
    </r>
  </si>
  <si>
    <r>
      <t>(</t>
    </r>
    <r>
      <rPr>
        <i/>
        <sz val="14"/>
        <color theme="1"/>
        <rFont val="Times New Roman"/>
        <family val="1"/>
      </rPr>
      <t>1.5 points</t>
    </r>
    <r>
      <rPr>
        <sz val="14"/>
        <color theme="1"/>
        <rFont val="Times New Roman"/>
        <family val="1"/>
      </rPr>
      <t>)</t>
    </r>
  </si>
  <si>
    <r>
      <t xml:space="preserve">Complete Table 3, using the ML estimates of  </t>
    </r>
    <r>
      <rPr>
        <vertAlign val="superscript"/>
        <sz val="14"/>
        <color theme="1"/>
        <rFont val="Times New Roman"/>
        <family val="1"/>
      </rPr>
      <t>z</t>
    </r>
    <r>
      <rPr>
        <i/>
        <sz val="14"/>
        <color theme="1"/>
        <rFont val="Times New Roman"/>
        <family val="1"/>
      </rPr>
      <t>p</t>
    </r>
    <r>
      <rPr>
        <vertAlign val="subscript"/>
        <sz val="14"/>
        <color theme="1"/>
        <rFont val="Times New Roman"/>
        <family val="1"/>
      </rPr>
      <t>0</t>
    </r>
    <r>
      <rPr>
        <sz val="14"/>
        <color theme="1"/>
        <rFont val="Times New Roman"/>
        <family val="1"/>
      </rPr>
      <t xml:space="preserve"> and </t>
    </r>
    <r>
      <rPr>
        <vertAlign val="superscript"/>
        <sz val="14"/>
        <color theme="1"/>
        <rFont val="Times New Roman"/>
        <family val="1"/>
      </rPr>
      <t>z</t>
    </r>
    <r>
      <rPr>
        <i/>
        <sz val="14"/>
        <color theme="1"/>
        <rFont val="Symbol"/>
        <family val="1"/>
        <charset val="2"/>
      </rPr>
      <t>b</t>
    </r>
    <r>
      <rPr>
        <sz val="14"/>
        <color theme="1"/>
        <rFont val="Times New Roman"/>
        <family val="1"/>
      </rPr>
      <t xml:space="preserve">. </t>
    </r>
  </si>
  <si>
    <t>Determine the maximum log-likelihood for the fitted geometric model</t>
  </si>
  <si>
    <t xml:space="preserve"> </t>
  </si>
  <si>
    <r>
      <t>Question 1 (9</t>
    </r>
    <r>
      <rPr>
        <b/>
        <i/>
        <sz val="14"/>
        <color theme="1"/>
        <rFont val="Times New Roman"/>
        <family val="1"/>
      </rPr>
      <t xml:space="preserve"> points</t>
    </r>
    <r>
      <rPr>
        <b/>
        <sz val="14"/>
        <color theme="1"/>
        <rFont val="Times New Roman"/>
        <family val="1"/>
      </rPr>
      <t>)</t>
    </r>
  </si>
  <si>
    <t>This question has parts (a), (b), (c), (d) and (e).</t>
  </si>
  <si>
    <t xml:space="preserve">This tab is to be used for answering Question 1. </t>
  </si>
  <si>
    <t>You may utilize the columns to the right of the tables for your own calculations.</t>
  </si>
  <si>
    <t>Do not insert any rows or columns into the tables.</t>
  </si>
  <si>
    <r>
      <rPr>
        <i/>
        <vertAlign val="superscript"/>
        <sz val="16"/>
        <color theme="1"/>
        <rFont val="Times New Roman"/>
        <family val="1"/>
      </rPr>
      <t xml:space="preserve">        z</t>
    </r>
    <r>
      <rPr>
        <i/>
        <sz val="16"/>
        <color theme="1"/>
        <rFont val="Symbol"/>
        <family val="1"/>
        <charset val="2"/>
      </rPr>
      <t>b   =</t>
    </r>
  </si>
  <si>
    <t>Use the table below to show your input for Goal Seek.</t>
  </si>
  <si>
    <r>
      <t xml:space="preserve">Use Goal Seek to determine the maximum likelihood estimate of  </t>
    </r>
    <r>
      <rPr>
        <vertAlign val="superscript"/>
        <sz val="14"/>
        <color theme="1"/>
        <rFont val="Times New Roman"/>
        <family val="1"/>
      </rPr>
      <t>z</t>
    </r>
    <r>
      <rPr>
        <i/>
        <sz val="14"/>
        <color theme="1"/>
        <rFont val="Symbol"/>
        <family val="1"/>
        <charset val="2"/>
      </rPr>
      <t>b</t>
    </r>
    <r>
      <rPr>
        <sz val="14"/>
        <color theme="1"/>
        <rFont val="Times New Roman"/>
        <family val="1"/>
      </rPr>
      <t xml:space="preserve"> for the zero modified geometric distribution.</t>
    </r>
  </si>
  <si>
    <t>Enter the requested test information in the boxes below.</t>
  </si>
  <si>
    <t>Perform a likelihood ratio test to compare the fit of the geometric distribution to the ZM Geometric distribution.</t>
  </si>
  <si>
    <r>
      <t>The derivative is evaluated using the value of</t>
    </r>
    <r>
      <rPr>
        <i/>
        <sz val="14"/>
        <color theme="1"/>
        <rFont val="Times New Roman"/>
        <family val="1"/>
      </rPr>
      <t xml:space="preserve"> </t>
    </r>
    <r>
      <rPr>
        <vertAlign val="superscript"/>
        <sz val="14"/>
        <color theme="1"/>
        <rFont val="Times New Roman"/>
        <family val="1"/>
      </rPr>
      <t>z</t>
    </r>
    <r>
      <rPr>
        <i/>
        <sz val="14"/>
        <color theme="1"/>
        <rFont val="Symbol"/>
        <family val="1"/>
        <charset val="2"/>
      </rPr>
      <t>b</t>
    </r>
    <r>
      <rPr>
        <sz val="14"/>
        <color theme="1"/>
        <rFont val="Times New Roman"/>
        <family val="1"/>
      </rPr>
      <t xml:space="preserve"> given at the top of the table.</t>
    </r>
  </si>
  <si>
    <t>mean of the sample, as calculated in (a)(i) above.</t>
  </si>
  <si>
    <r>
      <t xml:space="preserve">In Table 1 below,  </t>
    </r>
    <r>
      <rPr>
        <i/>
        <sz val="14"/>
        <color theme="1"/>
        <rFont val="Times New Roman"/>
        <family val="1"/>
      </rPr>
      <t>p</t>
    </r>
    <r>
      <rPr>
        <i/>
        <vertAlign val="subscript"/>
        <sz val="14"/>
        <color theme="1"/>
        <rFont val="Times New Roman"/>
        <family val="1"/>
      </rPr>
      <t>k</t>
    </r>
    <r>
      <rPr>
        <sz val="14"/>
        <color theme="1"/>
        <rFont val="Times New Roman"/>
        <family val="1"/>
      </rPr>
      <t xml:space="preserve"> denotes  Pr[</t>
    </r>
    <r>
      <rPr>
        <i/>
        <sz val="14"/>
        <color theme="1"/>
        <rFont val="Times New Roman"/>
        <family val="1"/>
      </rPr>
      <t>N</t>
    </r>
    <r>
      <rPr>
        <sz val="14"/>
        <color theme="1"/>
        <rFont val="Times New Roman"/>
        <family val="1"/>
      </rPr>
      <t>=</t>
    </r>
    <r>
      <rPr>
        <i/>
        <sz val="14"/>
        <color theme="1"/>
        <rFont val="Times New Roman"/>
        <family val="1"/>
      </rPr>
      <t>k</t>
    </r>
    <r>
      <rPr>
        <sz val="14"/>
        <color theme="1"/>
        <rFont val="Times New Roman"/>
        <family val="1"/>
      </rPr>
      <t xml:space="preserve">] ,  where </t>
    </r>
    <r>
      <rPr>
        <i/>
        <sz val="14"/>
        <color theme="1"/>
        <rFont val="Times New Roman"/>
        <family val="1"/>
      </rPr>
      <t>N</t>
    </r>
    <r>
      <rPr>
        <sz val="14"/>
        <color theme="1"/>
        <rFont val="Times New Roman"/>
        <family val="1"/>
      </rPr>
      <t xml:space="preserve"> is the claim frequency random variable, and </t>
    </r>
    <r>
      <rPr>
        <i/>
        <sz val="14"/>
        <color theme="1"/>
        <rFont val="Times New Roman"/>
        <family val="1"/>
      </rPr>
      <t>l</t>
    </r>
    <r>
      <rPr>
        <i/>
        <vertAlign val="subscript"/>
        <sz val="14"/>
        <color theme="1"/>
        <rFont val="Times New Roman"/>
        <family val="1"/>
      </rPr>
      <t>k</t>
    </r>
    <r>
      <rPr>
        <sz val="14"/>
        <color theme="1"/>
        <rFont val="Times New Roman"/>
        <family val="1"/>
      </rPr>
      <t xml:space="preserve"> denotes the contribution to the </t>
    </r>
  </si>
  <si>
    <r>
      <t>log-likelihood from the contracts with</t>
    </r>
    <r>
      <rPr>
        <i/>
        <sz val="14"/>
        <color theme="1"/>
        <rFont val="Times New Roman"/>
        <family val="1"/>
      </rPr>
      <t xml:space="preserve"> k </t>
    </r>
    <r>
      <rPr>
        <sz val="14"/>
        <color theme="1"/>
        <rFont val="Times New Roman"/>
        <family val="1"/>
      </rPr>
      <t xml:space="preserve">claims, asuming that </t>
    </r>
    <r>
      <rPr>
        <i/>
        <sz val="14"/>
        <color theme="1"/>
        <rFont val="Times New Roman"/>
        <family val="1"/>
      </rPr>
      <t>N</t>
    </r>
    <r>
      <rPr>
        <sz val="14"/>
        <color theme="1"/>
        <rFont val="Times New Roman"/>
        <family val="1"/>
      </rPr>
      <t xml:space="preserve"> follows the geometric distribution, fitted by maximum likelihood.</t>
    </r>
  </si>
  <si>
    <t>geometric distribution.</t>
  </si>
  <si>
    <r>
      <t xml:space="preserve">You first fit the data to a geometric distribution with parameter </t>
    </r>
    <r>
      <rPr>
        <i/>
        <sz val="14"/>
        <color theme="1"/>
        <rFont val="Symbol"/>
        <family val="1"/>
        <charset val="2"/>
      </rPr>
      <t>b</t>
    </r>
    <r>
      <rPr>
        <sz val="14"/>
        <color theme="1"/>
        <rFont val="Times New Roman"/>
        <family val="1"/>
      </rPr>
      <t xml:space="preserve">. You are given that the maximum likelihood estimate of </t>
    </r>
    <r>
      <rPr>
        <i/>
        <sz val="14"/>
        <color theme="1"/>
        <rFont val="Symbol"/>
        <family val="1"/>
        <charset val="2"/>
      </rPr>
      <t>b</t>
    </r>
    <r>
      <rPr>
        <sz val="14"/>
        <color theme="1"/>
        <rFont val="Times New Roman"/>
        <family val="1"/>
      </rPr>
      <t xml:space="preserve"> is the</t>
    </r>
  </si>
  <si>
    <r>
      <t xml:space="preserve">You should find that the maximum log-likelihood is </t>
    </r>
    <r>
      <rPr>
        <sz val="14"/>
        <color theme="1"/>
        <rFont val="Aptos Narrow"/>
        <family val="2"/>
      </rPr>
      <t>–</t>
    </r>
    <r>
      <rPr>
        <sz val="14"/>
        <color theme="1"/>
        <rFont val="Times New Roman"/>
        <family val="1"/>
      </rPr>
      <t>1820 to the nearest 10.</t>
    </r>
  </si>
  <si>
    <r>
      <t xml:space="preserve">In Table 3,  </t>
    </r>
    <r>
      <rPr>
        <vertAlign val="superscript"/>
        <sz val="14"/>
        <color theme="1"/>
        <rFont val="Times New Roman"/>
        <family val="1"/>
      </rPr>
      <t>z</t>
    </r>
    <r>
      <rPr>
        <i/>
        <sz val="14"/>
        <color theme="1"/>
        <rFont val="Times New Roman"/>
        <family val="1"/>
      </rPr>
      <t>l</t>
    </r>
    <r>
      <rPr>
        <i/>
        <vertAlign val="subscript"/>
        <sz val="14"/>
        <color theme="1"/>
        <rFont val="Times New Roman"/>
        <family val="1"/>
      </rPr>
      <t>k</t>
    </r>
    <r>
      <rPr>
        <vertAlign val="subscript"/>
        <sz val="14"/>
        <color theme="1"/>
        <rFont val="Times New Roman"/>
        <family val="1"/>
      </rPr>
      <t xml:space="preserve"> </t>
    </r>
    <r>
      <rPr>
        <sz val="14"/>
        <color theme="1"/>
        <rFont val="Times New Roman"/>
        <family val="1"/>
      </rPr>
      <t xml:space="preserve">denotes the contribution to the log-likelihood from the contracts with </t>
    </r>
    <r>
      <rPr>
        <i/>
        <sz val="14"/>
        <color theme="1"/>
        <rFont val="Times New Roman"/>
        <family val="1"/>
      </rPr>
      <t>k</t>
    </r>
    <r>
      <rPr>
        <sz val="14"/>
        <color theme="1"/>
        <rFont val="Times New Roman"/>
        <family val="1"/>
      </rPr>
      <t xml:space="preserve"> claims assuming that </t>
    </r>
    <r>
      <rPr>
        <i/>
        <sz val="14"/>
        <color theme="1"/>
        <rFont val="Times New Roman"/>
        <family val="1"/>
      </rPr>
      <t>N</t>
    </r>
    <r>
      <rPr>
        <sz val="14"/>
        <color theme="1"/>
        <rFont val="Times New Roman"/>
        <family val="1"/>
      </rPr>
      <t xml:space="preserve"> follows the ZM</t>
    </r>
  </si>
  <si>
    <r>
      <t xml:space="preserve">In Table 2 below, </t>
    </r>
    <r>
      <rPr>
        <vertAlign val="superscript"/>
        <sz val="14"/>
        <color theme="1"/>
        <rFont val="Times New Roman"/>
        <family val="1"/>
      </rPr>
      <t>z</t>
    </r>
    <r>
      <rPr>
        <i/>
        <sz val="14"/>
        <color theme="1"/>
        <rFont val="Times New Roman"/>
        <family val="1"/>
      </rPr>
      <t>l'</t>
    </r>
    <r>
      <rPr>
        <i/>
        <vertAlign val="subscript"/>
        <sz val="14"/>
        <color theme="1"/>
        <rFont val="Times New Roman"/>
        <family val="1"/>
      </rPr>
      <t>k</t>
    </r>
    <r>
      <rPr>
        <vertAlign val="subscript"/>
        <sz val="14"/>
        <color theme="1"/>
        <rFont val="Times New Roman"/>
        <family val="1"/>
      </rPr>
      <t xml:space="preserve"> </t>
    </r>
    <r>
      <rPr>
        <sz val="14"/>
        <color theme="1"/>
        <rFont val="Times New Roman"/>
        <family val="1"/>
      </rPr>
      <t xml:space="preserve">denotes the derivative with respect to </t>
    </r>
    <r>
      <rPr>
        <vertAlign val="superscript"/>
        <sz val="14"/>
        <color theme="1"/>
        <rFont val="Times New Roman"/>
        <family val="1"/>
      </rPr>
      <t>z</t>
    </r>
    <r>
      <rPr>
        <i/>
        <sz val="14"/>
        <color theme="1"/>
        <rFont val="Symbol"/>
        <family val="1"/>
        <charset val="2"/>
      </rPr>
      <t>b</t>
    </r>
    <r>
      <rPr>
        <sz val="14"/>
        <color theme="1"/>
        <rFont val="Times New Roman"/>
        <family val="1"/>
      </rPr>
      <t xml:space="preserve">  of the contribution to the log-likelihood from contracts with </t>
    </r>
    <r>
      <rPr>
        <i/>
        <sz val="14"/>
        <color theme="1"/>
        <rFont val="Times New Roman"/>
        <family val="1"/>
      </rPr>
      <t>k</t>
    </r>
    <r>
      <rPr>
        <sz val="14"/>
        <color theme="1"/>
        <rFont val="Times New Roman"/>
        <family val="1"/>
      </rPr>
      <t xml:space="preserve"> claims. </t>
    </r>
  </si>
  <si>
    <t xml:space="preserve">As the variance is &gt; mean, we cannot fit the binomial distribution. The other two (a,b,0) distributions, i.e. Poisson and negative binomial, can be fitted. </t>
  </si>
  <si>
    <r>
      <t xml:space="preserve">where </t>
    </r>
    <r>
      <rPr>
        <i/>
        <sz val="14"/>
        <color theme="1"/>
        <rFont val="Symbol"/>
        <family val="1"/>
        <charset val="2"/>
      </rPr>
      <t xml:space="preserve">b </t>
    </r>
    <r>
      <rPr>
        <i/>
        <sz val="14"/>
        <color theme="1"/>
        <rFont val="Times New Roman"/>
        <family val="1"/>
      </rPr>
      <t>is the mean calculated in (a).</t>
    </r>
  </si>
  <si>
    <t>Note:</t>
  </si>
  <si>
    <t>where</t>
  </si>
  <si>
    <r>
      <t xml:space="preserve">1. The formula for </t>
    </r>
    <r>
      <rPr>
        <i/>
        <vertAlign val="superscript"/>
        <sz val="14"/>
        <color theme="1"/>
        <rFont val="Times New Roman"/>
        <family val="1"/>
      </rPr>
      <t>z</t>
    </r>
    <r>
      <rPr>
        <i/>
        <sz val="14"/>
        <color theme="1"/>
        <rFont val="Times New Roman"/>
        <family val="1"/>
      </rPr>
      <t>p</t>
    </r>
    <r>
      <rPr>
        <i/>
        <vertAlign val="subscript"/>
        <sz val="14"/>
        <color theme="1"/>
        <rFont val="Times New Roman"/>
        <family val="1"/>
      </rPr>
      <t>k</t>
    </r>
    <r>
      <rPr>
        <i/>
        <sz val="14"/>
        <color theme="1"/>
        <rFont val="Times New Roman"/>
        <family val="1"/>
      </rPr>
      <t xml:space="preserve"> , for k=1,2,…, is </t>
    </r>
  </si>
  <si>
    <r>
      <t xml:space="preserve">2. The ratio between the zero-modified probabilities and the unmodified probabilities with the same </t>
    </r>
    <r>
      <rPr>
        <i/>
        <sz val="14"/>
        <color theme="1"/>
        <rFont val="Symbol"/>
        <family val="1"/>
        <charset val="2"/>
      </rPr>
      <t xml:space="preserve">b </t>
    </r>
    <r>
      <rPr>
        <i/>
        <sz val="14"/>
        <color theme="1"/>
        <rFont val="Times New Roman"/>
        <family val="1"/>
      </rPr>
      <t xml:space="preserve"> is</t>
    </r>
  </si>
  <si>
    <t xml:space="preserve">The geometric distribution provides a better fit (taking parsimony into consideration) than ZM geometric </t>
  </si>
  <si>
    <t>The ZM distribution provides a better fit taking the extra parameter into consideration.</t>
  </si>
  <si>
    <t xml:space="preserve">3. The test statistic is </t>
  </si>
  <si>
    <t>where the ll are the max log likelihoods for the two cases</t>
  </si>
  <si>
    <t xml:space="preserve">As the p-value is small (&lt;5%) we reject the null hypothesis and conclude that the ZM geometric is a better fit. </t>
  </si>
  <si>
    <t>Candidates were given the completed table.</t>
  </si>
  <si>
    <t>Examiners' Comments</t>
  </si>
  <si>
    <t>population variance</t>
  </si>
  <si>
    <t>1. This part was done well by almost all candidates.</t>
  </si>
  <si>
    <t>2. Some candidates lost fractional credit for giving the population variance, not the sample variance</t>
  </si>
  <si>
    <r>
      <t>The formula for p</t>
    </r>
    <r>
      <rPr>
        <i/>
        <vertAlign val="subscript"/>
        <sz val="14"/>
        <color theme="1"/>
        <rFont val="Times New Roman"/>
        <family val="1"/>
      </rPr>
      <t>k</t>
    </r>
    <r>
      <rPr>
        <i/>
        <sz val="14"/>
        <color theme="1"/>
        <rFont val="Times New Roman"/>
        <family val="1"/>
      </rPr>
      <t xml:space="preserve"> is </t>
    </r>
  </si>
  <si>
    <t xml:space="preserve">1. This part was also generally done well. </t>
  </si>
  <si>
    <t>2. Some candidates attempted to use the  NegBinomial function in Excel. This uses a different paramaterization than the ASTAM formula sheet, which made the approach more complicated than entering the probability function from the formula sheet.</t>
  </si>
  <si>
    <t>3. The structure of the table was intended to encourage candidates to calculate the contribution to the log-likelihood from each row separately. Some candidates attempted to calculate the log-likelihood in a single algebraic formula, which more often led to errors or omitted terms.</t>
  </si>
  <si>
    <r>
      <t xml:space="preserve"> The formula for l</t>
    </r>
    <r>
      <rPr>
        <i/>
        <vertAlign val="subscript"/>
        <sz val="14"/>
        <color theme="1"/>
        <rFont val="Times New Roman"/>
        <family val="1"/>
      </rPr>
      <t>k</t>
    </r>
    <r>
      <rPr>
        <i/>
        <sz val="14"/>
        <color theme="1"/>
        <rFont val="Times New Roman"/>
        <family val="1"/>
      </rPr>
      <t xml:space="preserve"> is </t>
    </r>
  </si>
  <si>
    <r>
      <t xml:space="preserve">4. Some candidates lost partial credit by using the </t>
    </r>
    <r>
      <rPr>
        <sz val="14"/>
        <color theme="1"/>
        <rFont val="Times New Roman"/>
        <family val="1"/>
      </rPr>
      <t>log</t>
    </r>
    <r>
      <rPr>
        <i/>
        <sz val="14"/>
        <color theme="1"/>
        <rFont val="Times New Roman"/>
        <family val="1"/>
      </rPr>
      <t xml:space="preserve"> function in Excel (which is the log base 10 function) instead of the</t>
    </r>
    <r>
      <rPr>
        <sz val="14"/>
        <color theme="1"/>
        <rFont val="Times New Roman"/>
        <family val="1"/>
      </rPr>
      <t xml:space="preserve"> ln</t>
    </r>
    <r>
      <rPr>
        <i/>
        <sz val="14"/>
        <color theme="1"/>
        <rFont val="Times New Roman"/>
        <family val="1"/>
      </rPr>
      <t xml:space="preserve"> function. </t>
    </r>
  </si>
  <si>
    <t>Examiners' Comments:</t>
  </si>
  <si>
    <r>
      <t xml:space="preserve">1. The formula for the MLE of  </t>
    </r>
    <r>
      <rPr>
        <i/>
        <vertAlign val="superscript"/>
        <sz val="14"/>
        <color theme="1"/>
        <rFont val="Times New Roman"/>
        <family val="1"/>
      </rPr>
      <t>z</t>
    </r>
    <r>
      <rPr>
        <i/>
        <sz val="14"/>
        <color theme="1"/>
        <rFont val="Times New Roman"/>
        <family val="1"/>
      </rPr>
      <t>p</t>
    </r>
    <r>
      <rPr>
        <i/>
        <vertAlign val="subscript"/>
        <sz val="14"/>
        <color theme="1"/>
        <rFont val="Times New Roman"/>
        <family val="1"/>
      </rPr>
      <t>0</t>
    </r>
    <r>
      <rPr>
        <i/>
        <sz val="14"/>
        <color theme="1"/>
        <rFont val="Times New Roman"/>
        <family val="1"/>
      </rPr>
      <t xml:space="preserve"> is</t>
    </r>
  </si>
  <si>
    <t xml:space="preserve">2. This part was omitted by many candidates. Those who attempted it generally did well. </t>
  </si>
  <si>
    <t xml:space="preserve">3. Some candidates gave impossible answers such as probabilities that were negative or greater than 1.   In these cases, candidates who commented that the results were impossible received more partial credit than candidates who did not.  </t>
  </si>
  <si>
    <t>4. When asked for inputs to Goal Seek, candidates should enter the cell reference as a text, not a cell formula.</t>
  </si>
  <si>
    <t xml:space="preserve">These are the cell references from this worksheet, not from the original question. </t>
  </si>
  <si>
    <r>
      <t xml:space="preserve">Ratio of  </t>
    </r>
    <r>
      <rPr>
        <i/>
        <vertAlign val="superscript"/>
        <sz val="14"/>
        <color theme="1"/>
        <rFont val="Times New Roman"/>
        <family val="1"/>
      </rPr>
      <t>z</t>
    </r>
    <r>
      <rPr>
        <i/>
        <sz val="14"/>
        <color theme="1"/>
        <rFont val="Times New Roman"/>
        <family val="1"/>
      </rPr>
      <t>p</t>
    </r>
    <r>
      <rPr>
        <i/>
        <vertAlign val="subscript"/>
        <sz val="14"/>
        <color theme="1"/>
        <rFont val="Times New Roman"/>
        <family val="1"/>
      </rPr>
      <t>k</t>
    </r>
    <r>
      <rPr>
        <i/>
        <sz val="14"/>
        <color theme="1"/>
        <rFont val="Times New Roman"/>
        <family val="1"/>
      </rPr>
      <t xml:space="preserve"> to p</t>
    </r>
    <r>
      <rPr>
        <i/>
        <vertAlign val="subscript"/>
        <sz val="14"/>
        <color theme="1"/>
        <rFont val="Times New Roman"/>
        <family val="1"/>
      </rPr>
      <t>k</t>
    </r>
  </si>
  <si>
    <t>3. Many candidates omitted this part, and many of those who attempted it did not appear to be very familiar with zero modified distributions.</t>
  </si>
  <si>
    <t>5. Some candidates reversed H0 and H1.  Also, these should be identified by written descriptions not cell references or numeric values.</t>
  </si>
  <si>
    <t>6. Many candidates lost partial credit because they did not know how to determine the right tail probability value from the chi square distribution in Excel.</t>
  </si>
  <si>
    <t>1. The Likelihood Ratio test was generally done well by those who attempted it.</t>
  </si>
  <si>
    <t xml:space="preserve">2. Many candidates realized that they could complete this part even if they had not completed part (d), by using the rounded log-likelihood value given in (d). </t>
  </si>
  <si>
    <t>H88</t>
  </si>
  <si>
    <r>
      <t xml:space="preserve">The original value of  </t>
    </r>
    <r>
      <rPr>
        <i/>
        <vertAlign val="superscript"/>
        <sz val="14"/>
        <color theme="1"/>
        <rFont val="Times New Roman"/>
        <family val="1"/>
      </rPr>
      <t>z</t>
    </r>
    <r>
      <rPr>
        <i/>
        <sz val="14"/>
        <color theme="1"/>
        <rFont val="Symbol"/>
        <family val="1"/>
        <charset val="2"/>
      </rPr>
      <t>b</t>
    </r>
    <r>
      <rPr>
        <i/>
        <sz val="14"/>
        <color theme="1"/>
        <rFont val="Times New Roman"/>
        <family val="1"/>
      </rPr>
      <t xml:space="preserve"> in the question was 0.1</t>
    </r>
  </si>
  <si>
    <t>G80 or zmbeta</t>
  </si>
  <si>
    <t>It is calculated in column J above, and was used to calculate the ZM probabilities in column H.</t>
  </si>
  <si>
    <r>
      <t xml:space="preserve">4. Df is the difference in the number of parameters, =1 because  </t>
    </r>
    <r>
      <rPr>
        <i/>
        <vertAlign val="superscript"/>
        <sz val="14"/>
        <color theme="1"/>
        <rFont val="Times New Roman"/>
        <family val="1"/>
      </rPr>
      <t>z</t>
    </r>
    <r>
      <rPr>
        <i/>
        <sz val="14"/>
        <color theme="1"/>
        <rFont val="Times New Roman"/>
        <family val="1"/>
      </rPr>
      <t>p</t>
    </r>
    <r>
      <rPr>
        <i/>
        <vertAlign val="subscript"/>
        <sz val="14"/>
        <color theme="1"/>
        <rFont val="Times New Roman"/>
        <family val="1"/>
      </rPr>
      <t>0</t>
    </r>
    <r>
      <rPr>
        <i/>
        <sz val="14"/>
        <color theme="1"/>
        <rFont val="Times New Roman"/>
        <family val="1"/>
      </rPr>
      <t xml:space="preserve"> is a parameter in the ZM case.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</si>
</sst>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_);_(* \(#,##0.00\);_(* &quot;-&quot;??_);_(@_)"/>
    <numFmt numFmtId="165" formatCode="_-* #,##0_-;\-* #,##0_-;_-* &quot;-&quot;??_-;_-@_-"/>
    <numFmt numFmtId="166" formatCode="_(* #,##0.00000_);_(* \(#,##0.00000\);_(* &quot;-&quot;??_);_(@_)"/>
    <numFmt numFmtId="167" formatCode="0.000000"/>
    <numFmt numFmtId="168" formatCode="0.00000"/>
    <numFmt numFmtId="169" formatCode="0.000"/>
    <numFmt numFmtId="170" formatCode="#,##0_ ;\-#,##0\ "/>
    <numFmt numFmtId="171" formatCode="#,##0.00_ ;\-#,##0.00\ "/>
    <numFmt numFmtId="172" formatCode="0.000%"/>
    <numFmt numFmtId="173" formatCode="0.0000"/>
    <numFmt numFmtId="174" formatCode="#,##0.0"/>
  </numFmts>
  <fonts count="32" x14ac:knownFonts="1">
    <font>
      <sz val="12"/>
      <color theme="1"/>
      <name val="Aptos Narrow"/>
      <family val="2"/>
      <scheme val="minor"/>
    </font>
    <font>
      <sz val="12"/>
      <color theme="1"/>
      <name val="Aptos Narrow"/>
      <family val="2"/>
      <scheme val="minor"/>
    </font>
    <font>
      <sz val="12"/>
      <color theme="1"/>
      <name val="Times New Roman"/>
      <family val="1"/>
    </font>
    <font>
      <sz val="12"/>
      <color rgb="FFFF0000"/>
      <name val="Times New Roman"/>
      <family val="1"/>
    </font>
    <font>
      <b/>
      <sz val="14"/>
      <color theme="1"/>
      <name val="Times New Roman"/>
      <family val="1"/>
    </font>
    <font>
      <sz val="14"/>
      <color theme="1"/>
      <name val="Aptos Narrow"/>
      <family val="2"/>
      <scheme val="minor"/>
    </font>
    <font>
      <sz val="14"/>
      <color theme="1"/>
      <name val="Times New Roman"/>
      <family val="1"/>
    </font>
    <font>
      <b/>
      <i/>
      <sz val="14"/>
      <color theme="1"/>
      <name val="Times New Roman"/>
      <family val="1"/>
    </font>
    <font>
      <sz val="14"/>
      <name val="Times New Roman"/>
      <family val="1"/>
    </font>
    <font>
      <i/>
      <sz val="14"/>
      <color theme="1"/>
      <name val="Times New Roman"/>
      <family val="1"/>
    </font>
    <font>
      <i/>
      <sz val="14"/>
      <color theme="1"/>
      <name val="Symbol"/>
      <family val="1"/>
      <charset val="2"/>
    </font>
    <font>
      <i/>
      <vertAlign val="subscript"/>
      <sz val="14"/>
      <color theme="1"/>
      <name val="Times New Roman"/>
      <family val="1"/>
    </font>
    <font>
      <b/>
      <sz val="14"/>
      <name val="Times New Roman"/>
      <family val="1"/>
    </font>
    <font>
      <b/>
      <i/>
      <sz val="14"/>
      <name val="Times New Roman"/>
      <family val="1"/>
    </font>
    <font>
      <b/>
      <i/>
      <vertAlign val="subscript"/>
      <sz val="14"/>
      <name val="Times New Roman"/>
      <family val="1"/>
    </font>
    <font>
      <b/>
      <i/>
      <vertAlign val="subscript"/>
      <sz val="14"/>
      <color theme="1"/>
      <name val="Times New Roman"/>
      <family val="1"/>
    </font>
    <font>
      <vertAlign val="superscript"/>
      <sz val="14"/>
      <color theme="1"/>
      <name val="Times New Roman"/>
      <family val="1"/>
    </font>
    <font>
      <sz val="14"/>
      <color rgb="FFFF0000"/>
      <name val="Times New Roman"/>
      <family val="1"/>
    </font>
    <font>
      <vertAlign val="subscript"/>
      <sz val="14"/>
      <color theme="1"/>
      <name val="Times New Roman"/>
      <family val="1"/>
    </font>
    <font>
      <b/>
      <i/>
      <vertAlign val="superscript"/>
      <sz val="14"/>
      <color theme="1"/>
      <name val="Times New Roman"/>
      <family val="1"/>
    </font>
    <font>
      <i/>
      <sz val="16"/>
      <color theme="1"/>
      <name val="Symbol"/>
      <family val="1"/>
      <charset val="2"/>
    </font>
    <font>
      <b/>
      <sz val="16"/>
      <color theme="1"/>
      <name val="Aptos Narrow"/>
      <family val="2"/>
      <scheme val="minor"/>
    </font>
    <font>
      <i/>
      <vertAlign val="superscript"/>
      <sz val="16"/>
      <color theme="1"/>
      <name val="Times New Roman"/>
      <family val="1"/>
    </font>
    <font>
      <b/>
      <vertAlign val="superscript"/>
      <sz val="14"/>
      <color theme="1"/>
      <name val="Times New Roman"/>
      <family val="1"/>
    </font>
    <font>
      <b/>
      <i/>
      <sz val="14"/>
      <color theme="1"/>
      <name val="Aptos Narrow"/>
      <family val="2"/>
      <scheme val="minor"/>
    </font>
    <font>
      <b/>
      <i/>
      <sz val="14"/>
      <color rgb="FFFF0000"/>
      <name val="Aptos Narrow"/>
      <family val="2"/>
      <scheme val="minor"/>
    </font>
    <font>
      <b/>
      <i/>
      <sz val="14"/>
      <color rgb="FF0070C0"/>
      <name val="Aptos Narrow"/>
      <family val="2"/>
      <scheme val="minor"/>
    </font>
    <font>
      <sz val="14"/>
      <color theme="1"/>
      <name val="Aptos Narrow"/>
      <family val="2"/>
    </font>
    <font>
      <i/>
      <vertAlign val="superscript"/>
      <sz val="14"/>
      <color theme="1"/>
      <name val="Times New Roman"/>
      <family val="1"/>
    </font>
    <font>
      <i/>
      <sz val="12"/>
      <color theme="1"/>
      <name val="Times New Roman"/>
      <family val="1"/>
    </font>
    <font>
      <b/>
      <i/>
      <sz val="14"/>
      <color rgb="FFFF0000"/>
      <name val="Calibri"/>
      <family val="2"/>
    </font>
    <font>
      <b/>
      <i/>
      <sz val="14"/>
      <color rgb="FF0070C0"/>
      <name val="Calibri"/>
      <family val="2"/>
    </font>
  </fonts>
  <fills count="5">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0" tint="-0.249977111117893"/>
        <bgColor indexed="64"/>
      </patternFill>
    </fill>
  </fills>
  <borders count="48">
    <border>
      <left/>
      <right/>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50">
    <xf numFmtId="0" fontId="0" fillId="0" borderId="0" xfId="0"/>
    <xf numFmtId="0" fontId="2" fillId="0" borderId="0" xfId="0" applyFont="1"/>
    <xf numFmtId="0" fontId="3" fillId="0" borderId="0" xfId="0" applyFont="1"/>
    <xf numFmtId="0" fontId="2" fillId="0" borderId="0" xfId="0" applyFont="1" applyAlignment="1">
      <alignment horizontal="left"/>
    </xf>
    <xf numFmtId="166" fontId="2" fillId="0" borderId="0" xfId="0" applyNumberFormat="1" applyFont="1" applyAlignment="1">
      <alignment vertical="top" wrapText="1"/>
    </xf>
    <xf numFmtId="0" fontId="6" fillId="0" borderId="0" xfId="0" applyFont="1" applyAlignment="1">
      <alignment vertical="center"/>
    </xf>
    <xf numFmtId="0" fontId="4" fillId="0" borderId="0" xfId="0" applyFont="1" applyAlignment="1">
      <alignment vertical="center"/>
    </xf>
    <xf numFmtId="0" fontId="6" fillId="0" borderId="0" xfId="0" applyFont="1"/>
    <xf numFmtId="0" fontId="9" fillId="0" borderId="0" xfId="0" applyFont="1"/>
    <xf numFmtId="166" fontId="6" fillId="0" borderId="0" xfId="0" applyNumberFormat="1" applyFont="1"/>
    <xf numFmtId="0" fontId="4" fillId="0" borderId="0" xfId="0" applyFont="1"/>
    <xf numFmtId="0" fontId="6" fillId="0" borderId="1" xfId="0" applyFont="1" applyBorder="1"/>
    <xf numFmtId="0" fontId="2" fillId="3" borderId="0" xfId="0" applyFont="1" applyFill="1"/>
    <xf numFmtId="0" fontId="6" fillId="3" borderId="0" xfId="0" applyFont="1" applyFill="1"/>
    <xf numFmtId="0" fontId="6" fillId="0" borderId="0" xfId="0" applyFont="1" applyAlignment="1">
      <alignment vertical="top"/>
    </xf>
    <xf numFmtId="0" fontId="6" fillId="3" borderId="0" xfId="0" applyFont="1" applyFill="1" applyAlignment="1">
      <alignment vertical="top"/>
    </xf>
    <xf numFmtId="0" fontId="7" fillId="0" borderId="0" xfId="0" applyFont="1" applyAlignment="1">
      <alignment horizontal="center"/>
    </xf>
    <xf numFmtId="164" fontId="6" fillId="0" borderId="0" xfId="0" applyNumberFormat="1" applyFont="1" applyAlignment="1">
      <alignment horizontal="center"/>
    </xf>
    <xf numFmtId="165" fontId="6" fillId="0" borderId="0" xfId="0" applyNumberFormat="1" applyFont="1" applyAlignment="1">
      <alignment horizontal="center"/>
    </xf>
    <xf numFmtId="169" fontId="6" fillId="0" borderId="0" xfId="0" applyNumberFormat="1" applyFont="1" applyAlignment="1">
      <alignment horizontal="center"/>
    </xf>
    <xf numFmtId="0" fontId="6" fillId="0" borderId="0" xfId="0" applyFont="1" applyAlignment="1">
      <alignment horizontal="left"/>
    </xf>
    <xf numFmtId="10" fontId="6" fillId="0" borderId="0" xfId="2" applyNumberFormat="1" applyFont="1" applyFill="1" applyBorder="1" applyAlignment="1">
      <alignment horizontal="center"/>
    </xf>
    <xf numFmtId="0" fontId="17" fillId="0" borderId="0" xfId="0" applyFont="1"/>
    <xf numFmtId="166" fontId="17" fillId="0" borderId="0" xfId="0" applyNumberFormat="1" applyFont="1" applyAlignment="1">
      <alignment vertical="top" wrapText="1"/>
    </xf>
    <xf numFmtId="166" fontId="6" fillId="0" borderId="0" xfId="0" applyNumberFormat="1" applyFont="1" applyAlignment="1">
      <alignment vertical="top" wrapText="1"/>
    </xf>
    <xf numFmtId="166" fontId="6" fillId="3" borderId="0" xfId="0" applyNumberFormat="1" applyFont="1" applyFill="1" applyAlignment="1">
      <alignment vertical="top" wrapText="1"/>
    </xf>
    <xf numFmtId="0" fontId="6" fillId="3" borderId="0" xfId="0" applyFont="1" applyFill="1" applyAlignment="1">
      <alignment horizontal="left"/>
    </xf>
    <xf numFmtId="10" fontId="6" fillId="3" borderId="0" xfId="2" applyNumberFormat="1" applyFont="1" applyFill="1" applyBorder="1" applyAlignment="1">
      <alignment horizontal="center"/>
    </xf>
    <xf numFmtId="0" fontId="6" fillId="0" borderId="0" xfId="0" applyFont="1" applyAlignment="1">
      <alignment horizontal="center"/>
    </xf>
    <xf numFmtId="0" fontId="5" fillId="0" borderId="0" xfId="0" applyFont="1"/>
    <xf numFmtId="172" fontId="21" fillId="0" borderId="0" xfId="0" applyNumberFormat="1" applyFont="1"/>
    <xf numFmtId="0" fontId="8" fillId="3" borderId="0" xfId="0" applyFont="1" applyFill="1"/>
    <xf numFmtId="0" fontId="4" fillId="0" borderId="0" xfId="0" applyFont="1" applyAlignment="1">
      <alignment horizontal="center"/>
    </xf>
    <xf numFmtId="0" fontId="2" fillId="0" borderId="0" xfId="0" applyFont="1" applyAlignment="1">
      <alignment horizontal="left" wrapText="1"/>
    </xf>
    <xf numFmtId="168" fontId="6" fillId="0" borderId="1" xfId="0" applyNumberFormat="1" applyFont="1" applyBorder="1"/>
    <xf numFmtId="49" fontId="24" fillId="4" borderId="2" xfId="0" applyNumberFormat="1" applyFont="1" applyFill="1" applyBorder="1" applyAlignment="1">
      <alignment horizontal="left" vertical="center"/>
    </xf>
    <xf numFmtId="49" fontId="24" fillId="4" borderId="0" xfId="0" applyNumberFormat="1" applyFont="1" applyFill="1" applyAlignment="1">
      <alignment horizontal="left" vertical="center"/>
    </xf>
    <xf numFmtId="0" fontId="4" fillId="3" borderId="0" xfId="0" applyFont="1" applyFill="1" applyAlignment="1">
      <alignment vertical="center"/>
    </xf>
    <xf numFmtId="0" fontId="5" fillId="3" borderId="0" xfId="0" applyFont="1" applyFill="1" applyAlignment="1">
      <alignment vertical="center"/>
    </xf>
    <xf numFmtId="0" fontId="6" fillId="3" borderId="0" xfId="0" applyFont="1" applyFill="1" applyAlignment="1">
      <alignment horizontal="center" vertical="center"/>
    </xf>
    <xf numFmtId="0" fontId="6" fillId="3" borderId="0" xfId="0" applyFont="1" applyFill="1" applyAlignment="1">
      <alignment horizontal="right" vertical="center"/>
    </xf>
    <xf numFmtId="0" fontId="6" fillId="2" borderId="1" xfId="0" applyFont="1" applyFill="1" applyBorder="1" applyAlignment="1">
      <alignment horizontal="lef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5" fillId="0" borderId="0" xfId="0" applyFont="1" applyAlignment="1">
      <alignment vertical="center"/>
    </xf>
    <xf numFmtId="0" fontId="4" fillId="0" borderId="0" xfId="0" applyFont="1" applyAlignment="1">
      <alignment horizontal="right" vertical="center"/>
    </xf>
    <xf numFmtId="0" fontId="6" fillId="3" borderId="0" xfId="0" applyFont="1" applyFill="1" applyAlignment="1">
      <alignment horizontal="center"/>
    </xf>
    <xf numFmtId="166" fontId="6" fillId="3" borderId="0" xfId="0" applyNumberFormat="1" applyFont="1" applyFill="1"/>
    <xf numFmtId="0" fontId="4" fillId="3" borderId="0" xfId="0" applyFont="1" applyFill="1" applyAlignment="1">
      <alignment horizontal="center"/>
    </xf>
    <xf numFmtId="1" fontId="4" fillId="3" borderId="0" xfId="1" applyNumberFormat="1" applyFont="1" applyFill="1" applyBorder="1" applyAlignment="1">
      <alignment horizontal="center"/>
    </xf>
    <xf numFmtId="164" fontId="6" fillId="3" borderId="0" xfId="0" applyNumberFormat="1" applyFont="1" applyFill="1" applyAlignment="1">
      <alignment horizontal="center"/>
    </xf>
    <xf numFmtId="165" fontId="6" fillId="3" borderId="0" xfId="0" applyNumberFormat="1" applyFont="1" applyFill="1" applyAlignment="1">
      <alignment horizontal="center"/>
    </xf>
    <xf numFmtId="169" fontId="6" fillId="3" borderId="0" xfId="0" applyNumberFormat="1" applyFont="1" applyFill="1" applyAlignment="1">
      <alignment horizontal="center"/>
    </xf>
    <xf numFmtId="0" fontId="4" fillId="3" borderId="0" xfId="0" applyFont="1" applyFill="1"/>
    <xf numFmtId="3" fontId="4" fillId="3" borderId="0" xfId="1" applyNumberFormat="1" applyFont="1" applyFill="1" applyBorder="1" applyAlignment="1">
      <alignment horizontal="center"/>
    </xf>
    <xf numFmtId="169" fontId="4" fillId="3" borderId="0" xfId="0" applyNumberFormat="1" applyFont="1" applyFill="1" applyAlignment="1">
      <alignment horizontal="right" vertical="top" wrapText="1"/>
    </xf>
    <xf numFmtId="0" fontId="12" fillId="3" borderId="5" xfId="0" applyFont="1" applyFill="1" applyBorder="1" applyAlignment="1">
      <alignment horizontal="center"/>
    </xf>
    <xf numFmtId="0" fontId="12" fillId="3" borderId="7" xfId="0" applyFont="1" applyFill="1" applyBorder="1" applyAlignment="1">
      <alignment horizontal="center"/>
    </xf>
    <xf numFmtId="2" fontId="6" fillId="0" borderId="0" xfId="0" applyNumberFormat="1" applyFont="1" applyAlignment="1">
      <alignment horizontal="center"/>
    </xf>
    <xf numFmtId="3" fontId="4" fillId="3" borderId="11" xfId="1" applyNumberFormat="1" applyFont="1" applyFill="1" applyBorder="1" applyAlignment="1">
      <alignment horizontal="center"/>
    </xf>
    <xf numFmtId="0" fontId="20" fillId="3" borderId="5" xfId="0" applyFont="1" applyFill="1" applyBorder="1" applyAlignment="1">
      <alignment horizontal="center"/>
    </xf>
    <xf numFmtId="0" fontId="6" fillId="3" borderId="7" xfId="0" applyFont="1" applyFill="1" applyBorder="1"/>
    <xf numFmtId="167" fontId="6" fillId="0" borderId="1" xfId="0" applyNumberFormat="1" applyFont="1" applyBorder="1"/>
    <xf numFmtId="0" fontId="12" fillId="3" borderId="5" xfId="0" applyFont="1" applyFill="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12" fillId="3" borderId="7" xfId="0" applyFont="1" applyFill="1" applyBorder="1" applyAlignment="1">
      <alignment horizontal="center" vertical="center"/>
    </xf>
    <xf numFmtId="0" fontId="2" fillId="0" borderId="0" xfId="0" applyFont="1" applyAlignment="1">
      <alignment vertical="top"/>
    </xf>
    <xf numFmtId="169" fontId="2" fillId="0" borderId="0" xfId="0" applyNumberFormat="1" applyFont="1"/>
    <xf numFmtId="2" fontId="6" fillId="0" borderId="1" xfId="0" applyNumberFormat="1" applyFont="1" applyBorder="1"/>
    <xf numFmtId="169" fontId="6" fillId="0" borderId="0" xfId="0" applyNumberFormat="1" applyFont="1" applyAlignment="1">
      <alignment horizontal="right" vertical="top" wrapText="1"/>
    </xf>
    <xf numFmtId="171" fontId="4" fillId="0" borderId="11" xfId="1" applyNumberFormat="1" applyFont="1" applyFill="1" applyBorder="1" applyAlignment="1">
      <alignment horizontal="center"/>
    </xf>
    <xf numFmtId="168" fontId="4" fillId="0" borderId="0" xfId="1" applyNumberFormat="1" applyFont="1" applyFill="1" applyBorder="1" applyAlignment="1">
      <alignment horizontal="center"/>
    </xf>
    <xf numFmtId="171" fontId="4" fillId="0" borderId="0" xfId="1" applyNumberFormat="1" applyFont="1" applyFill="1" applyBorder="1" applyAlignment="1">
      <alignment horizontal="center"/>
    </xf>
    <xf numFmtId="49" fontId="25" fillId="4" borderId="0" xfId="0" applyNumberFormat="1" applyFont="1" applyFill="1" applyAlignment="1">
      <alignment horizontal="left" vertical="center"/>
    </xf>
    <xf numFmtId="0" fontId="25" fillId="4" borderId="0" xfId="0" applyFont="1" applyFill="1" applyAlignment="1">
      <alignment horizontal="left" vertical="center"/>
    </xf>
    <xf numFmtId="1" fontId="25" fillId="4" borderId="0" xfId="0" applyNumberFormat="1" applyFont="1" applyFill="1" applyAlignment="1">
      <alignment horizontal="left" vertical="center"/>
    </xf>
    <xf numFmtId="49" fontId="26" fillId="4" borderId="3" xfId="0" applyNumberFormat="1" applyFont="1" applyFill="1" applyBorder="1" applyAlignment="1">
      <alignment horizontal="left" vertical="center"/>
    </xf>
    <xf numFmtId="0" fontId="26" fillId="4" borderId="3" xfId="0" applyFont="1" applyFill="1" applyBorder="1" applyAlignment="1">
      <alignment horizontal="left" vertical="center"/>
    </xf>
    <xf numFmtId="1" fontId="26" fillId="4" borderId="3" xfId="0" applyNumberFormat="1" applyFont="1" applyFill="1" applyBorder="1" applyAlignment="1">
      <alignment horizontal="left" vertical="center"/>
    </xf>
    <xf numFmtId="49" fontId="26" fillId="4" borderId="4" xfId="0" applyNumberFormat="1" applyFont="1" applyFill="1" applyBorder="1" applyAlignment="1">
      <alignment horizontal="left" vertical="center"/>
    </xf>
    <xf numFmtId="0" fontId="6" fillId="3" borderId="16" xfId="0" applyFont="1" applyFill="1" applyBorder="1"/>
    <xf numFmtId="0" fontId="6" fillId="0" borderId="17" xfId="0" applyFont="1" applyBorder="1" applyAlignment="1">
      <alignment horizontal="center"/>
    </xf>
    <xf numFmtId="0" fontId="6" fillId="3" borderId="18" xfId="0" applyFont="1" applyFill="1" applyBorder="1"/>
    <xf numFmtId="2" fontId="6" fillId="0" borderId="19" xfId="0" applyNumberFormat="1" applyFont="1" applyBorder="1" applyAlignment="1">
      <alignment horizontal="center"/>
    </xf>
    <xf numFmtId="0" fontId="6" fillId="3" borderId="20" xfId="0" applyFont="1" applyFill="1" applyBorder="1" applyAlignment="1">
      <alignment horizontal="left"/>
    </xf>
    <xf numFmtId="0" fontId="6" fillId="0" borderId="21" xfId="0" applyFont="1" applyBorder="1" applyAlignment="1">
      <alignment horizontal="center"/>
    </xf>
    <xf numFmtId="1" fontId="4" fillId="3" borderId="11" xfId="1" applyNumberFormat="1" applyFont="1" applyFill="1" applyBorder="1" applyAlignment="1">
      <alignment horizontal="center"/>
    </xf>
    <xf numFmtId="0" fontId="6" fillId="3" borderId="16" xfId="0" applyFont="1" applyFill="1" applyBorder="1" applyAlignment="1">
      <alignment horizontal="center"/>
    </xf>
    <xf numFmtId="1" fontId="6" fillId="3" borderId="17" xfId="1" applyNumberFormat="1" applyFont="1" applyFill="1" applyBorder="1" applyAlignment="1">
      <alignment horizontal="center" vertical="center"/>
    </xf>
    <xf numFmtId="0" fontId="6" fillId="3" borderId="18" xfId="0" applyFont="1" applyFill="1" applyBorder="1" applyAlignment="1">
      <alignment horizontal="center"/>
    </xf>
    <xf numFmtId="1" fontId="6" fillId="3" borderId="19" xfId="1" applyNumberFormat="1" applyFont="1" applyFill="1" applyBorder="1" applyAlignment="1">
      <alignment horizontal="center" vertical="center"/>
    </xf>
    <xf numFmtId="0" fontId="6" fillId="3" borderId="20" xfId="0" applyFont="1" applyFill="1" applyBorder="1" applyAlignment="1">
      <alignment horizontal="center"/>
    </xf>
    <xf numFmtId="1" fontId="6" fillId="3" borderId="21" xfId="1" applyNumberFormat="1" applyFont="1" applyFill="1" applyBorder="1" applyAlignment="1">
      <alignment horizontal="center"/>
    </xf>
    <xf numFmtId="170" fontId="6" fillId="3" borderId="17" xfId="1" applyNumberFormat="1" applyFont="1" applyFill="1" applyBorder="1" applyAlignment="1">
      <alignment horizontal="center"/>
    </xf>
    <xf numFmtId="170" fontId="6" fillId="3" borderId="19" xfId="1" applyNumberFormat="1" applyFont="1" applyFill="1" applyBorder="1" applyAlignment="1">
      <alignment horizontal="center"/>
    </xf>
    <xf numFmtId="170" fontId="6" fillId="3" borderId="21" xfId="1" applyNumberFormat="1" applyFont="1" applyFill="1" applyBorder="1" applyAlignment="1">
      <alignment horizontal="center"/>
    </xf>
    <xf numFmtId="170" fontId="6" fillId="3" borderId="22" xfId="1" applyNumberFormat="1" applyFont="1" applyFill="1" applyBorder="1" applyAlignment="1">
      <alignment horizontal="center"/>
    </xf>
    <xf numFmtId="168" fontId="6" fillId="0" borderId="18" xfId="0" applyNumberFormat="1" applyFont="1" applyBorder="1" applyAlignment="1">
      <alignment horizontal="center"/>
    </xf>
    <xf numFmtId="0" fontId="6" fillId="3" borderId="23" xfId="0" applyFont="1" applyFill="1" applyBorder="1" applyAlignment="1">
      <alignment horizontal="center"/>
    </xf>
    <xf numFmtId="170" fontId="6" fillId="3" borderId="24" xfId="1" applyNumberFormat="1" applyFont="1" applyFill="1" applyBorder="1" applyAlignment="1">
      <alignment horizontal="center"/>
    </xf>
    <xf numFmtId="168" fontId="6" fillId="0" borderId="23" xfId="0" applyNumberFormat="1" applyFont="1" applyBorder="1" applyAlignment="1">
      <alignment horizontal="center"/>
    </xf>
    <xf numFmtId="2" fontId="6" fillId="0" borderId="25" xfId="0" applyNumberFormat="1" applyFont="1" applyBorder="1" applyAlignment="1">
      <alignment horizontal="center"/>
    </xf>
    <xf numFmtId="0" fontId="12" fillId="3" borderId="27" xfId="0" applyFont="1" applyFill="1" applyBorder="1" applyAlignment="1">
      <alignment horizontal="center"/>
    </xf>
    <xf numFmtId="0" fontId="12" fillId="3" borderId="28" xfId="0" applyFont="1" applyFill="1" applyBorder="1" applyAlignment="1">
      <alignment horizontal="center"/>
    </xf>
    <xf numFmtId="0" fontId="7" fillId="3" borderId="27" xfId="0" applyFont="1" applyFill="1" applyBorder="1" applyAlignment="1">
      <alignment horizontal="center"/>
    </xf>
    <xf numFmtId="0" fontId="7" fillId="3" borderId="28" xfId="0" applyFont="1" applyFill="1" applyBorder="1" applyAlignment="1">
      <alignment horizontal="center"/>
    </xf>
    <xf numFmtId="0" fontId="6" fillId="3" borderId="29" xfId="0" applyFont="1" applyFill="1" applyBorder="1" applyAlignment="1">
      <alignment horizontal="center"/>
    </xf>
    <xf numFmtId="170" fontId="6" fillId="3" borderId="30" xfId="1" applyNumberFormat="1" applyFont="1" applyFill="1" applyBorder="1" applyAlignment="1">
      <alignment horizontal="center"/>
    </xf>
    <xf numFmtId="168" fontId="6" fillId="0" borderId="29" xfId="0" applyNumberFormat="1" applyFont="1" applyBorder="1" applyAlignment="1">
      <alignment horizontal="center"/>
    </xf>
    <xf numFmtId="2" fontId="6" fillId="0" borderId="31" xfId="0" applyNumberFormat="1" applyFont="1" applyBorder="1" applyAlignment="1">
      <alignment horizontal="center"/>
    </xf>
    <xf numFmtId="0" fontId="4" fillId="3" borderId="27" xfId="0" applyFont="1" applyFill="1" applyBorder="1" applyAlignment="1">
      <alignment horizontal="center"/>
    </xf>
    <xf numFmtId="3" fontId="4" fillId="3" borderId="28" xfId="1" applyNumberFormat="1" applyFont="1" applyFill="1" applyBorder="1" applyAlignment="1">
      <alignment horizontal="center"/>
    </xf>
    <xf numFmtId="1" fontId="4" fillId="0" borderId="27" xfId="0" applyNumberFormat="1" applyFont="1" applyBorder="1" applyAlignment="1">
      <alignment horizontal="center"/>
    </xf>
    <xf numFmtId="2" fontId="4" fillId="0" borderId="28" xfId="0" applyNumberFormat="1" applyFont="1" applyBorder="1" applyAlignment="1">
      <alignment horizontal="center"/>
    </xf>
    <xf numFmtId="0" fontId="4" fillId="3" borderId="33" xfId="0" applyFont="1" applyFill="1" applyBorder="1" applyAlignment="1">
      <alignment horizontal="center"/>
    </xf>
    <xf numFmtId="170" fontId="6" fillId="3" borderId="15" xfId="1" applyNumberFormat="1" applyFont="1" applyFill="1" applyBorder="1" applyAlignment="1">
      <alignment horizontal="center" vertical="center"/>
    </xf>
    <xf numFmtId="0" fontId="12" fillId="3" borderId="32" xfId="0" applyFont="1" applyFill="1" applyBorder="1" applyAlignment="1">
      <alignment horizontal="center"/>
    </xf>
    <xf numFmtId="3" fontId="4" fillId="3" borderId="32" xfId="1" applyNumberFormat="1" applyFont="1" applyFill="1" applyBorder="1" applyAlignment="1">
      <alignment horizontal="center"/>
    </xf>
    <xf numFmtId="2" fontId="4" fillId="3" borderId="28" xfId="0" applyNumberFormat="1" applyFont="1" applyFill="1" applyBorder="1" applyAlignment="1">
      <alignment horizontal="right" vertical="top" wrapText="1"/>
    </xf>
    <xf numFmtId="0" fontId="6" fillId="3" borderId="16" xfId="0" applyFont="1" applyFill="1" applyBorder="1" applyAlignment="1">
      <alignment horizontal="center" vertical="center"/>
    </xf>
    <xf numFmtId="170" fontId="6" fillId="3" borderId="34" xfId="1" applyNumberFormat="1" applyFont="1" applyFill="1" applyBorder="1" applyAlignment="1">
      <alignment horizontal="center" vertical="center"/>
    </xf>
    <xf numFmtId="2" fontId="6" fillId="3" borderId="17" xfId="0" applyNumberFormat="1" applyFont="1" applyFill="1" applyBorder="1" applyAlignment="1">
      <alignment horizontal="right" vertical="center" wrapText="1"/>
    </xf>
    <xf numFmtId="0" fontId="6" fillId="3" borderId="18" xfId="0" applyFont="1" applyFill="1" applyBorder="1" applyAlignment="1">
      <alignment horizontal="center" vertical="center"/>
    </xf>
    <xf numFmtId="2" fontId="6" fillId="3" borderId="19" xfId="0" applyNumberFormat="1" applyFont="1" applyFill="1" applyBorder="1" applyAlignment="1">
      <alignment horizontal="right" vertical="center" wrapText="1"/>
    </xf>
    <xf numFmtId="0" fontId="6" fillId="3" borderId="20" xfId="0" applyFont="1" applyFill="1" applyBorder="1" applyAlignment="1">
      <alignment horizontal="center" vertical="center"/>
    </xf>
    <xf numFmtId="170" fontId="6" fillId="3" borderId="35" xfId="1" applyNumberFormat="1" applyFont="1" applyFill="1" applyBorder="1" applyAlignment="1">
      <alignment horizontal="center" vertical="center"/>
    </xf>
    <xf numFmtId="2" fontId="6" fillId="3" borderId="21" xfId="0" applyNumberFormat="1" applyFont="1" applyFill="1" applyBorder="1" applyAlignment="1">
      <alignment horizontal="right" vertical="center" wrapText="1"/>
    </xf>
    <xf numFmtId="0" fontId="9" fillId="3" borderId="36" xfId="0" applyFont="1" applyFill="1" applyBorder="1" applyAlignment="1">
      <alignment horizontal="center" vertical="center"/>
    </xf>
    <xf numFmtId="0" fontId="9" fillId="3" borderId="37" xfId="0" applyFont="1" applyFill="1" applyBorder="1" applyAlignment="1">
      <alignment horizontal="center" vertical="center"/>
    </xf>
    <xf numFmtId="0" fontId="6" fillId="3" borderId="36" xfId="0" applyFont="1" applyFill="1" applyBorder="1" applyAlignment="1">
      <alignment horizontal="center" vertical="center"/>
    </xf>
    <xf numFmtId="0" fontId="6" fillId="3" borderId="37" xfId="0" applyFont="1" applyFill="1" applyBorder="1" applyAlignment="1">
      <alignment horizontal="center" vertical="center"/>
    </xf>
    <xf numFmtId="0" fontId="6" fillId="3" borderId="38" xfId="0" applyFont="1" applyFill="1" applyBorder="1" applyAlignment="1">
      <alignment horizontal="center" vertical="center" wrapText="1"/>
    </xf>
    <xf numFmtId="4" fontId="6" fillId="0" borderId="17" xfId="0" applyNumberFormat="1" applyFont="1" applyBorder="1" applyAlignment="1">
      <alignment horizontal="center"/>
    </xf>
    <xf numFmtId="4" fontId="6" fillId="0" borderId="19" xfId="0" applyNumberFormat="1" applyFont="1" applyBorder="1" applyAlignment="1">
      <alignment horizontal="center"/>
    </xf>
    <xf numFmtId="4" fontId="6" fillId="0" borderId="21" xfId="0" applyNumberFormat="1" applyFont="1" applyBorder="1" applyAlignment="1">
      <alignment horizontal="center"/>
    </xf>
    <xf numFmtId="168" fontId="6" fillId="0" borderId="43" xfId="0" applyNumberFormat="1" applyFont="1" applyBorder="1" applyAlignment="1">
      <alignment horizontal="center"/>
    </xf>
    <xf numFmtId="168" fontId="6" fillId="0" borderId="26" xfId="0" applyNumberFormat="1" applyFont="1" applyBorder="1" applyAlignment="1">
      <alignment horizontal="center"/>
    </xf>
    <xf numFmtId="168" fontId="6" fillId="0" borderId="44" xfId="0" applyNumberFormat="1" applyFont="1" applyBorder="1" applyAlignment="1">
      <alignment horizontal="center"/>
    </xf>
    <xf numFmtId="168" fontId="4" fillId="0" borderId="27" xfId="1" applyNumberFormat="1" applyFont="1" applyFill="1" applyBorder="1" applyAlignment="1">
      <alignment horizontal="center"/>
    </xf>
    <xf numFmtId="0" fontId="6" fillId="0" borderId="0" xfId="0" applyFont="1" applyAlignment="1">
      <alignment horizontal="left" vertical="top" wrapText="1"/>
    </xf>
    <xf numFmtId="0" fontId="9" fillId="0" borderId="0" xfId="0" applyFont="1" applyAlignment="1">
      <alignment horizontal="left"/>
    </xf>
    <xf numFmtId="0" fontId="9" fillId="0" borderId="0" xfId="0" applyFont="1" applyAlignment="1">
      <alignment horizontal="left" vertical="center"/>
    </xf>
    <xf numFmtId="3" fontId="4" fillId="0" borderId="28" xfId="1" applyNumberFormat="1" applyFont="1" applyFill="1" applyBorder="1" applyAlignment="1">
      <alignment horizontal="center"/>
    </xf>
    <xf numFmtId="0" fontId="7" fillId="0" borderId="0" xfId="0" applyFont="1" applyAlignment="1">
      <alignment horizontal="right" vertical="center"/>
    </xf>
    <xf numFmtId="2" fontId="9" fillId="0" borderId="0" xfId="0" applyNumberFormat="1" applyFont="1"/>
    <xf numFmtId="169" fontId="6" fillId="0" borderId="0" xfId="0" applyNumberFormat="1" applyFont="1" applyAlignment="1">
      <alignment vertical="top"/>
    </xf>
    <xf numFmtId="4" fontId="4" fillId="0" borderId="28" xfId="1" applyNumberFormat="1" applyFont="1" applyFill="1" applyBorder="1" applyAlignment="1">
      <alignment horizontal="center"/>
    </xf>
    <xf numFmtId="0" fontId="6" fillId="0" borderId="0" xfId="0" applyFont="1" applyAlignment="1">
      <alignment horizontal="center" vertical="top"/>
    </xf>
    <xf numFmtId="167" fontId="6" fillId="0" borderId="0" xfId="0" applyNumberFormat="1" applyFont="1"/>
    <xf numFmtId="168" fontId="6" fillId="0" borderId="40" xfId="0" applyNumberFormat="1" applyFont="1" applyBorder="1" applyAlignment="1">
      <alignment horizontal="center"/>
    </xf>
    <xf numFmtId="168" fontId="6" fillId="0" borderId="45" xfId="0" applyNumberFormat="1" applyFont="1" applyBorder="1" applyAlignment="1">
      <alignment horizontal="center"/>
    </xf>
    <xf numFmtId="168" fontId="6" fillId="0" borderId="47" xfId="0" applyNumberFormat="1" applyFont="1" applyBorder="1" applyAlignment="1">
      <alignment horizontal="center"/>
    </xf>
    <xf numFmtId="4" fontId="6" fillId="0" borderId="36" xfId="0" applyNumberFormat="1" applyFont="1" applyBorder="1" applyAlignment="1">
      <alignment horizontal="center"/>
    </xf>
    <xf numFmtId="4" fontId="6" fillId="0" borderId="38" xfId="0" applyNumberFormat="1" applyFont="1" applyBorder="1" applyAlignment="1">
      <alignment horizontal="center"/>
    </xf>
    <xf numFmtId="4" fontId="6" fillId="0" borderId="37" xfId="0" applyNumberFormat="1" applyFont="1" applyBorder="1" applyAlignment="1">
      <alignment horizontal="center"/>
    </xf>
    <xf numFmtId="174" fontId="4" fillId="3" borderId="11" xfId="1" applyNumberFormat="1" applyFont="1" applyFill="1" applyBorder="1" applyAlignment="1">
      <alignment horizontal="center"/>
    </xf>
    <xf numFmtId="3" fontId="4" fillId="0" borderId="0" xfId="1" applyNumberFormat="1" applyFont="1" applyFill="1" applyBorder="1" applyAlignment="1">
      <alignment horizontal="center"/>
    </xf>
    <xf numFmtId="174" fontId="4" fillId="0" borderId="0" xfId="1" applyNumberFormat="1" applyFont="1" applyFill="1" applyBorder="1" applyAlignment="1">
      <alignment horizontal="center"/>
    </xf>
    <xf numFmtId="3" fontId="6" fillId="0" borderId="0" xfId="1" applyNumberFormat="1" applyFont="1" applyFill="1" applyBorder="1" applyAlignment="1">
      <alignment horizontal="center"/>
    </xf>
    <xf numFmtId="0" fontId="29" fillId="0" borderId="0" xfId="0" applyFont="1"/>
    <xf numFmtId="2" fontId="24" fillId="4" borderId="2" xfId="0" applyNumberFormat="1" applyFont="1" applyFill="1" applyBorder="1" applyAlignment="1">
      <alignment horizontal="left" vertical="center"/>
    </xf>
    <xf numFmtId="2" fontId="25" fillId="4" borderId="0" xfId="0" applyNumberFormat="1" applyFont="1" applyFill="1" applyAlignment="1">
      <alignment horizontal="left" vertical="center"/>
    </xf>
    <xf numFmtId="2" fontId="26" fillId="4" borderId="3" xfId="0" applyNumberFormat="1" applyFont="1" applyFill="1" applyBorder="1" applyAlignment="1">
      <alignment horizontal="left" vertical="center"/>
    </xf>
    <xf numFmtId="2" fontId="24" fillId="4" borderId="0" xfId="0" applyNumberFormat="1" applyFont="1" applyFill="1" applyAlignment="1">
      <alignment horizontal="left" vertical="center"/>
    </xf>
    <xf numFmtId="2" fontId="24" fillId="4" borderId="3" xfId="0" applyNumberFormat="1" applyFont="1" applyFill="1" applyBorder="1" applyAlignment="1">
      <alignment horizontal="left" vertical="center"/>
    </xf>
    <xf numFmtId="0" fontId="6" fillId="0" borderId="21" xfId="0" quotePrefix="1" applyFont="1" applyBorder="1" applyAlignment="1">
      <alignment horizontal="center"/>
    </xf>
    <xf numFmtId="2" fontId="6" fillId="0" borderId="17" xfId="0" quotePrefix="1" applyNumberFormat="1" applyFont="1" applyBorder="1" applyAlignment="1">
      <alignment horizontal="center"/>
    </xf>
    <xf numFmtId="0" fontId="30" fillId="0" borderId="0" xfId="0" applyFont="1" applyAlignment="1">
      <alignment horizontal="center" vertical="center"/>
    </xf>
    <xf numFmtId="0" fontId="31" fillId="0" borderId="0" xfId="0" applyFont="1" applyAlignment="1">
      <alignment horizontal="center" vertical="center"/>
    </xf>
    <xf numFmtId="49" fontId="24" fillId="4" borderId="0" xfId="0" applyNumberFormat="1" applyFont="1" applyFill="1" applyAlignment="1">
      <alignment horizontal="center" vertical="center"/>
    </xf>
    <xf numFmtId="0" fontId="6" fillId="3" borderId="36" xfId="0" applyFont="1" applyFill="1" applyBorder="1" applyAlignment="1">
      <alignment horizontal="center" vertical="center"/>
    </xf>
    <xf numFmtId="0" fontId="6" fillId="3" borderId="37" xfId="0" applyFont="1" applyFill="1" applyBorder="1" applyAlignment="1">
      <alignment horizontal="center" vertical="center"/>
    </xf>
    <xf numFmtId="0" fontId="6" fillId="0" borderId="0" xfId="0" applyFont="1" applyAlignment="1">
      <alignment horizontal="left" vertical="center" wrapText="1"/>
    </xf>
    <xf numFmtId="0" fontId="6" fillId="0" borderId="9" xfId="0" applyFont="1" applyBorder="1" applyAlignment="1">
      <alignment horizontal="left" vertical="center" wrapText="1"/>
    </xf>
    <xf numFmtId="0" fontId="6" fillId="0" borderId="13" xfId="0" applyFont="1" applyBorder="1" applyAlignment="1">
      <alignment horizontal="left" vertical="center" wrapText="1"/>
    </xf>
    <xf numFmtId="0" fontId="6" fillId="0" borderId="11" xfId="0" applyFont="1" applyBorder="1" applyAlignment="1">
      <alignment horizontal="left" vertical="center" wrapText="1"/>
    </xf>
    <xf numFmtId="0" fontId="6" fillId="3" borderId="5" xfId="0" applyFont="1" applyFill="1" applyBorder="1" applyAlignment="1">
      <alignment horizontal="center"/>
    </xf>
    <xf numFmtId="0" fontId="6" fillId="3" borderId="7" xfId="0" applyFont="1" applyFill="1" applyBorder="1" applyAlignment="1">
      <alignment horizont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5" xfId="0" applyFont="1" applyFill="1" applyBorder="1" applyAlignment="1">
      <alignment horizontal="center"/>
    </xf>
    <xf numFmtId="0" fontId="4" fillId="3" borderId="6" xfId="0" applyFont="1" applyFill="1" applyBorder="1" applyAlignment="1">
      <alignment horizontal="center"/>
    </xf>
    <xf numFmtId="0" fontId="4" fillId="3" borderId="7" xfId="0" applyFont="1" applyFill="1" applyBorder="1" applyAlignment="1">
      <alignment horizontal="center"/>
    </xf>
    <xf numFmtId="0" fontId="6" fillId="0" borderId="39" xfId="0" applyFont="1" applyBorder="1" applyAlignment="1">
      <alignment horizontal="left" vertical="center"/>
    </xf>
    <xf numFmtId="0" fontId="6" fillId="0" borderId="40" xfId="0" applyFont="1" applyBorder="1" applyAlignment="1">
      <alignment horizontal="left" vertical="center"/>
    </xf>
    <xf numFmtId="0" fontId="6" fillId="0" borderId="41" xfId="0" applyFont="1" applyBorder="1" applyAlignment="1">
      <alignment horizontal="left" vertical="center"/>
    </xf>
    <xf numFmtId="0" fontId="6" fillId="0" borderId="4" xfId="0" applyFont="1" applyBorder="1" applyAlignment="1">
      <alignment horizontal="left" vertical="center"/>
    </xf>
    <xf numFmtId="0" fontId="6" fillId="0" borderId="12" xfId="0" applyFont="1" applyBorder="1" applyAlignment="1">
      <alignment horizontal="left" vertical="center"/>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0" xfId="0" applyFont="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3" xfId="0" applyFont="1" applyBorder="1" applyAlignment="1">
      <alignment horizontal="left" vertical="top" wrapText="1"/>
    </xf>
    <xf numFmtId="0" fontId="6" fillId="0" borderId="11" xfId="0" applyFont="1" applyBorder="1" applyAlignment="1">
      <alignment horizontal="left" vertical="top" wrapText="1"/>
    </xf>
    <xf numFmtId="173" fontId="6" fillId="0" borderId="42" xfId="0" applyNumberFormat="1" applyFont="1" applyBorder="1" applyAlignment="1">
      <alignment horizontal="left"/>
    </xf>
    <xf numFmtId="173" fontId="6" fillId="0" borderId="45" xfId="0" applyNumberFormat="1" applyFont="1" applyBorder="1" applyAlignment="1">
      <alignment horizontal="left"/>
    </xf>
    <xf numFmtId="173" fontId="6" fillId="0" borderId="46" xfId="0" applyNumberFormat="1" applyFont="1" applyBorder="1" applyAlignment="1">
      <alignment horizontal="left"/>
    </xf>
    <xf numFmtId="1" fontId="6" fillId="0" borderId="42" xfId="0" applyNumberFormat="1" applyFont="1" applyBorder="1" applyAlignment="1">
      <alignment horizontal="left" vertical="center" wrapText="1"/>
    </xf>
    <xf numFmtId="1" fontId="6" fillId="0" borderId="45" xfId="0" applyNumberFormat="1" applyFont="1" applyBorder="1" applyAlignment="1">
      <alignment horizontal="left" vertical="center" wrapText="1"/>
    </xf>
    <xf numFmtId="1" fontId="6" fillId="0" borderId="46" xfId="0" applyNumberFormat="1" applyFont="1" applyBorder="1" applyAlignment="1">
      <alignment horizontal="left" vertical="center" wrapText="1"/>
    </xf>
    <xf numFmtId="173" fontId="6" fillId="0" borderId="14" xfId="0" applyNumberFormat="1" applyFont="1" applyBorder="1" applyAlignment="1">
      <alignment horizontal="left" vertical="center"/>
    </xf>
    <xf numFmtId="173" fontId="6" fillId="0" borderId="4" xfId="0" applyNumberFormat="1" applyFont="1" applyBorder="1" applyAlignment="1">
      <alignment horizontal="left" vertical="center"/>
    </xf>
    <xf numFmtId="173" fontId="6" fillId="0" borderId="12" xfId="0" applyNumberFormat="1" applyFont="1" applyBorder="1" applyAlignment="1">
      <alignment horizontal="left" vertical="center"/>
    </xf>
    <xf numFmtId="2" fontId="24" fillId="4" borderId="0" xfId="0" applyNumberFormat="1" applyFont="1" applyFill="1" applyAlignment="1">
      <alignment horizontal="center" vertical="center"/>
    </xf>
    <xf numFmtId="166" fontId="6" fillId="0" borderId="0" xfId="0" quotePrefix="1" applyNumberFormat="1" applyFont="1" applyFill="1" applyAlignment="1">
      <alignment horizontal="center"/>
    </xf>
    <xf numFmtId="166" fontId="6" fillId="0" borderId="1" xfId="0" quotePrefix="1" applyNumberFormat="1" applyFont="1" applyFill="1" applyBorder="1" applyAlignment="1">
      <alignment horizontal="center"/>
    </xf>
    <xf numFmtId="166" fontId="6" fillId="0" borderId="0" xfId="0" quotePrefix="1" applyNumberFormat="1" applyFont="1" applyFill="1" applyBorder="1" applyAlignment="1">
      <alignment horizontal="center"/>
    </xf>
    <xf numFmtId="0" fontId="6" fillId="0" borderId="0" xfId="0" applyFont="1" applyBorder="1" applyAlignment="1">
      <alignment horizontal="left" vertical="top" wrapText="1"/>
    </xf>
    <xf numFmtId="0" fontId="6" fillId="3" borderId="0" xfId="0" applyFont="1" applyFill="1" applyBorder="1"/>
    <xf numFmtId="168" fontId="4" fillId="0" borderId="23" xfId="0" applyNumberFormat="1" applyFont="1" applyBorder="1" applyAlignment="1">
      <alignment horizontal="center"/>
    </xf>
    <xf numFmtId="0" fontId="4" fillId="0" borderId="1" xfId="0" applyFont="1" applyBorder="1"/>
    <xf numFmtId="168" fontId="4" fillId="0" borderId="1" xfId="0" applyNumberFormat="1" applyFont="1" applyBorder="1"/>
    <xf numFmtId="10" fontId="9" fillId="3" borderId="0" xfId="2" applyNumberFormat="1" applyFont="1" applyFill="1" applyBorder="1" applyAlignment="1">
      <alignment horizontal="left"/>
    </xf>
    <xf numFmtId="0" fontId="6" fillId="0" borderId="0" xfId="0" applyFont="1" applyBorder="1" applyAlignment="1">
      <alignment horizontal="left" vertical="center" wrapText="1"/>
    </xf>
    <xf numFmtId="0" fontId="6" fillId="0" borderId="14" xfId="0" applyFont="1" applyBorder="1" applyAlignment="1">
      <alignment horizontal="left" vertical="center"/>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39" xfId="0" applyFont="1" applyBorder="1" applyAlignment="1">
      <alignment horizontal="left" vertical="center" wrapText="1"/>
    </xf>
    <xf numFmtId="0" fontId="6" fillId="0" borderId="40" xfId="0" applyFont="1" applyBorder="1" applyAlignment="1">
      <alignment horizontal="left" vertical="center" wrapText="1"/>
    </xf>
    <xf numFmtId="0" fontId="6" fillId="0" borderId="41" xfId="0" applyFont="1" applyBorder="1" applyAlignment="1">
      <alignment horizontal="left" vertical="center" wrapText="1"/>
    </xf>
    <xf numFmtId="166" fontId="9" fillId="0" borderId="0" xfId="0" quotePrefix="1" applyNumberFormat="1" applyFont="1" applyFill="1" applyAlignment="1">
      <alignment horizontal="left"/>
    </xf>
    <xf numFmtId="0" fontId="9" fillId="0" borderId="0" xfId="0" applyFont="1" applyAlignment="1">
      <alignment horizontal="center"/>
    </xf>
    <xf numFmtId="0" fontId="9" fillId="0" borderId="0" xfId="0" applyFont="1" applyAlignment="1">
      <alignment horizontal="left" wrapText="1"/>
    </xf>
    <xf numFmtId="168" fontId="9" fillId="0" borderId="1" xfId="0" applyNumberFormat="1" applyFont="1" applyBorder="1"/>
    <xf numFmtId="2" fontId="4" fillId="0" borderId="1" xfId="0" applyNumberFormat="1" applyFont="1" applyBorder="1"/>
    <xf numFmtId="0" fontId="9" fillId="0" borderId="0" xfId="0" applyFont="1" applyAlignment="1">
      <alignment horizontal="left" vertical="top" wrapText="1"/>
    </xf>
    <xf numFmtId="2" fontId="24" fillId="4" borderId="2" xfId="0" applyNumberFormat="1" applyFont="1" applyFill="1" applyBorder="1" applyAlignment="1">
      <alignment horizontal="left" vertical="top"/>
    </xf>
    <xf numFmtId="0" fontId="9" fillId="0" borderId="0" xfId="0" applyFont="1" applyAlignment="1">
      <alignment horizontal="left" vertical="top"/>
    </xf>
    <xf numFmtId="0" fontId="4" fillId="0" borderId="0" xfId="0" applyFont="1" applyAlignment="1">
      <alignment horizontal="right" vertical="top"/>
    </xf>
    <xf numFmtId="167" fontId="6" fillId="0" borderId="0" xfId="0" applyNumberFormat="1" applyFont="1" applyAlignment="1">
      <alignment vertical="top"/>
    </xf>
    <xf numFmtId="172" fontId="21" fillId="0" borderId="0" xfId="0" applyNumberFormat="1" applyFont="1" applyAlignment="1">
      <alignment vertical="top"/>
    </xf>
    <xf numFmtId="0" fontId="0" fillId="0" borderId="0" xfId="0" applyAlignment="1">
      <alignment vertical="top"/>
    </xf>
    <xf numFmtId="0" fontId="9" fillId="0" borderId="0" xfId="0" applyFont="1" applyAlignment="1">
      <alignment horizontal="left" vertical="center" wrapText="1"/>
    </xf>
    <xf numFmtId="0" fontId="2" fillId="0" borderId="0" xfId="0" applyFont="1" applyFill="1" applyBorder="1" applyAlignment="1">
      <alignment vertical="center"/>
    </xf>
    <xf numFmtId="0" fontId="2" fillId="0" borderId="0" xfId="0" applyFont="1" applyBorder="1"/>
    <xf numFmtId="167" fontId="4" fillId="0" borderId="1" xfId="0" applyNumberFormat="1" applyFont="1" applyBorder="1"/>
    <xf numFmtId="0" fontId="2" fillId="0" borderId="0" xfId="0" applyFont="1" applyAlignment="1">
      <alignment vertical="center"/>
    </xf>
    <xf numFmtId="0" fontId="9" fillId="0" borderId="2" xfId="0" applyFont="1" applyBorder="1" applyAlignment="1">
      <alignment horizontal="left" wrapText="1"/>
    </xf>
    <xf numFmtId="0" fontId="9" fillId="0" borderId="0" xfId="0" applyFont="1" applyAlignment="1">
      <alignment vertical="center"/>
    </xf>
    <xf numFmtId="0" fontId="6" fillId="0" borderId="0" xfId="0" applyFont="1" applyAlignment="1">
      <alignment horizontal="left" wrapText="1"/>
    </xf>
    <xf numFmtId="169" fontId="9" fillId="0" borderId="0" xfId="0" applyNumberFormat="1" applyFont="1" applyFill="1" applyAlignment="1">
      <alignment horizontal="center" vertical="center"/>
    </xf>
    <xf numFmtId="168" fontId="9" fillId="0" borderId="0" xfId="0" applyNumberFormat="1" applyFont="1" applyFill="1" applyAlignment="1">
      <alignment horizontal="center" vertical="center" wrapText="1"/>
    </xf>
    <xf numFmtId="168" fontId="4" fillId="0" borderId="0" xfId="1" applyNumberFormat="1" applyFont="1" applyFill="1" applyBorder="1" applyAlignment="1">
      <alignment horizontal="center" vertical="center"/>
    </xf>
    <xf numFmtId="171" fontId="4" fillId="0" borderId="0" xfId="1" applyNumberFormat="1" applyFont="1" applyFill="1" applyBorder="1" applyAlignment="1">
      <alignment horizontal="center" vertical="center"/>
    </xf>
    <xf numFmtId="166" fontId="6" fillId="0" borderId="0" xfId="0" applyNumberFormat="1" applyFont="1" applyAlignment="1">
      <alignment vertical="center"/>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oneCellAnchor>
    <xdr:from>
      <xdr:col>11</xdr:col>
      <xdr:colOff>6350</xdr:colOff>
      <xdr:row>62</xdr:row>
      <xdr:rowOff>0</xdr:rowOff>
    </xdr:from>
    <xdr:ext cx="65" cy="172227"/>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372600" y="106616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6350</xdr:colOff>
      <xdr:row>68</xdr:row>
      <xdr:rowOff>0</xdr:rowOff>
    </xdr:from>
    <xdr:ext cx="65" cy="172227"/>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931525" y="154209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11</xdr:col>
          <xdr:colOff>748759</xdr:colOff>
          <xdr:row>50</xdr:row>
          <xdr:rowOff>182833</xdr:rowOff>
        </xdr:from>
        <xdr:to>
          <xdr:col>12</xdr:col>
          <xdr:colOff>1003843</xdr:colOff>
          <xdr:row>53</xdr:row>
          <xdr:rowOff>21605</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14869</xdr:colOff>
          <xdr:row>53</xdr:row>
          <xdr:rowOff>227903</xdr:rowOff>
        </xdr:from>
        <xdr:to>
          <xdr:col>13</xdr:col>
          <xdr:colOff>13011</xdr:colOff>
          <xdr:row>55</xdr:row>
          <xdr:rowOff>63423</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158441</xdr:colOff>
          <xdr:row>102</xdr:row>
          <xdr:rowOff>33220</xdr:rowOff>
        </xdr:from>
        <xdr:to>
          <xdr:col>6</xdr:col>
          <xdr:colOff>1422709</xdr:colOff>
          <xdr:row>102</xdr:row>
          <xdr:rowOff>408877</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124</xdr:row>
          <xdr:rowOff>85725</xdr:rowOff>
        </xdr:from>
        <xdr:to>
          <xdr:col>6</xdr:col>
          <xdr:colOff>1762125</xdr:colOff>
          <xdr:row>126</xdr:row>
          <xdr:rowOff>200025</xdr:rowOff>
        </xdr:to>
        <xdr:sp macro="" textlink="">
          <xdr:nvSpPr>
            <xdr:cNvPr id="2052" name="Object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124</xdr:row>
          <xdr:rowOff>152400</xdr:rowOff>
        </xdr:from>
        <xdr:to>
          <xdr:col>8</xdr:col>
          <xdr:colOff>695325</xdr:colOff>
          <xdr:row>126</xdr:row>
          <xdr:rowOff>76200</xdr:rowOff>
        </xdr:to>
        <xdr:sp macro="" textlink="">
          <xdr:nvSpPr>
            <xdr:cNvPr id="2053" name="Object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1002679</xdr:colOff>
          <xdr:row>126</xdr:row>
          <xdr:rowOff>227207</xdr:rowOff>
        </xdr:from>
        <xdr:to>
          <xdr:col>9</xdr:col>
          <xdr:colOff>1459879</xdr:colOff>
          <xdr:row>128</xdr:row>
          <xdr:rowOff>21142</xdr:rowOff>
        </xdr:to>
        <xdr:sp macro="" textlink="">
          <xdr:nvSpPr>
            <xdr:cNvPr id="2054" name="Object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79221</xdr:colOff>
          <xdr:row>146</xdr:row>
          <xdr:rowOff>59241</xdr:rowOff>
        </xdr:from>
        <xdr:to>
          <xdr:col>5</xdr:col>
          <xdr:colOff>1203171</xdr:colOff>
          <xdr:row>146</xdr:row>
          <xdr:rowOff>344991</xdr:rowOff>
        </xdr:to>
        <xdr:sp macro="" textlink="">
          <xdr:nvSpPr>
            <xdr:cNvPr id="2055" name="Object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3.bin"/><Relationship Id="rId13" Type="http://schemas.openxmlformats.org/officeDocument/2006/relationships/image" Target="../media/image5.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oleObject" Target="../embeddings/oleObject5.bin"/><Relationship Id="rId17" Type="http://schemas.openxmlformats.org/officeDocument/2006/relationships/image" Target="../media/image7.emf"/><Relationship Id="rId2" Type="http://schemas.openxmlformats.org/officeDocument/2006/relationships/drawing" Target="../drawings/drawing2.xml"/><Relationship Id="rId16" Type="http://schemas.openxmlformats.org/officeDocument/2006/relationships/oleObject" Target="../embeddings/oleObject7.bin"/><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 Id="rId14" Type="http://schemas.openxmlformats.org/officeDocument/2006/relationships/oleObject" Target="../embeddings/oleObject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DBC78-300E-46F9-8D6D-8B66AF3B42F9}">
  <dimension ref="A1:R137"/>
  <sheetViews>
    <sheetView topLeftCell="A64" zoomScale="82" zoomScaleNormal="82" workbookViewId="0">
      <selection activeCell="G75" sqref="G75"/>
    </sheetView>
  </sheetViews>
  <sheetFormatPr defaultColWidth="12.625" defaultRowHeight="20.100000000000001" customHeight="1" x14ac:dyDescent="0.25"/>
  <cols>
    <col min="1" max="1" width="5.625" style="35" customWidth="1"/>
    <col min="2" max="2" width="10.625" style="75" customWidth="1"/>
    <col min="3" max="3" width="10.625" style="78" customWidth="1"/>
    <col min="4" max="4" width="10.625" style="1" customWidth="1"/>
    <col min="5" max="5" width="12.625" style="1"/>
    <col min="6" max="6" width="16.875" style="1" customWidth="1"/>
    <col min="7" max="7" width="24.625" style="1" customWidth="1"/>
    <col min="8" max="13" width="12.625" style="1"/>
    <col min="14" max="14" width="12.625" style="1" customWidth="1"/>
    <col min="15" max="16384" width="12.625" style="1"/>
  </cols>
  <sheetData>
    <row r="1" spans="1:15" s="36" customFormat="1" ht="20.100000000000001" customHeight="1" x14ac:dyDescent="0.25">
      <c r="A1" s="170" t="s">
        <v>22</v>
      </c>
      <c r="B1" s="170"/>
      <c r="C1" s="170"/>
    </row>
    <row r="2" spans="1:15" s="74" customFormat="1" ht="20.100000000000001" customHeight="1" x14ac:dyDescent="0.25">
      <c r="A2" s="170"/>
      <c r="B2" s="170"/>
      <c r="C2" s="170"/>
    </row>
    <row r="3" spans="1:15" s="80" customFormat="1" ht="20.100000000000001" customHeight="1" x14ac:dyDescent="0.25">
      <c r="A3" s="170"/>
      <c r="B3" s="170"/>
      <c r="C3" s="170"/>
    </row>
    <row r="4" spans="1:15" ht="20.100000000000001" customHeight="1" x14ac:dyDescent="0.25">
      <c r="B4" s="74"/>
      <c r="C4" s="77"/>
      <c r="D4" s="43" t="s">
        <v>23</v>
      </c>
      <c r="E4" s="12"/>
      <c r="F4" s="38"/>
      <c r="G4" s="38"/>
      <c r="H4" s="38"/>
      <c r="I4" s="38"/>
      <c r="J4" s="38"/>
      <c r="K4" s="38"/>
      <c r="L4" s="38"/>
      <c r="M4" s="38"/>
      <c r="N4" s="44"/>
    </row>
    <row r="5" spans="1:15" ht="20.100000000000001" customHeight="1" x14ac:dyDescent="0.25">
      <c r="B5" s="74"/>
      <c r="C5" s="77"/>
      <c r="D5" s="42" t="s">
        <v>52</v>
      </c>
      <c r="E5" s="12"/>
      <c r="F5" s="38"/>
      <c r="G5" s="38"/>
      <c r="H5" s="38"/>
      <c r="I5" s="38"/>
      <c r="J5" s="38"/>
      <c r="K5" s="38"/>
      <c r="L5" s="38"/>
      <c r="M5" s="38"/>
      <c r="N5" s="44"/>
    </row>
    <row r="6" spans="1:15" ht="20.100000000000001" customHeight="1" x14ac:dyDescent="0.25">
      <c r="B6" s="74"/>
      <c r="C6" s="77"/>
      <c r="D6" s="42" t="s">
        <v>24</v>
      </c>
      <c r="E6" s="12"/>
      <c r="F6" s="38"/>
      <c r="G6" s="38"/>
      <c r="H6" s="38"/>
      <c r="I6" s="38"/>
      <c r="J6" s="38"/>
      <c r="K6" s="38"/>
      <c r="L6" s="38"/>
      <c r="M6" s="38"/>
      <c r="N6" s="44"/>
    </row>
    <row r="7" spans="1:15" ht="20.100000000000001" customHeight="1" x14ac:dyDescent="0.25">
      <c r="D7" s="42" t="s">
        <v>25</v>
      </c>
      <c r="E7" s="12"/>
      <c r="F7" s="38"/>
      <c r="G7" s="38"/>
      <c r="H7" s="38"/>
      <c r="I7" s="38"/>
      <c r="J7" s="38"/>
      <c r="K7" s="38"/>
      <c r="L7" s="38"/>
      <c r="M7" s="38"/>
      <c r="N7" s="44"/>
    </row>
    <row r="8" spans="1:15" ht="20.100000000000001" customHeight="1" x14ac:dyDescent="0.25">
      <c r="B8" s="76"/>
      <c r="C8" s="79"/>
      <c r="D8" s="42" t="s">
        <v>51</v>
      </c>
      <c r="E8" s="12"/>
      <c r="F8" s="38"/>
      <c r="G8" s="38"/>
      <c r="H8" s="38"/>
      <c r="I8" s="38"/>
      <c r="J8" s="38"/>
      <c r="K8" s="38"/>
      <c r="L8" s="38"/>
      <c r="M8" s="38"/>
      <c r="N8" s="44"/>
    </row>
    <row r="9" spans="1:15" ht="20.100000000000001" customHeight="1" x14ac:dyDescent="0.25">
      <c r="B9" s="76"/>
      <c r="C9" s="79"/>
      <c r="D9" s="42" t="s">
        <v>53</v>
      </c>
      <c r="E9" s="12"/>
      <c r="F9" s="38"/>
      <c r="G9" s="38"/>
      <c r="H9" s="38"/>
      <c r="I9" s="38"/>
      <c r="J9" s="38"/>
      <c r="K9" s="38"/>
      <c r="L9" s="38"/>
      <c r="M9" s="38"/>
      <c r="N9" s="44"/>
      <c r="O9" s="2"/>
    </row>
    <row r="10" spans="1:15" ht="20.100000000000001" customHeight="1" x14ac:dyDescent="0.25">
      <c r="B10" s="76"/>
      <c r="C10" s="79"/>
      <c r="D10" s="42" t="s">
        <v>54</v>
      </c>
      <c r="E10" s="12"/>
      <c r="F10" s="38"/>
      <c r="G10" s="38"/>
      <c r="H10" s="38"/>
      <c r="I10" s="38"/>
      <c r="J10" s="38"/>
      <c r="K10" s="38"/>
      <c r="L10" s="38"/>
      <c r="M10" s="38"/>
      <c r="N10" s="44"/>
    </row>
    <row r="11" spans="1:15" ht="20.100000000000001" customHeight="1" x14ac:dyDescent="0.25">
      <c r="B11" s="76"/>
      <c r="C11" s="79"/>
      <c r="D11" s="5"/>
      <c r="F11" s="5"/>
      <c r="G11" s="5"/>
      <c r="H11" s="5"/>
      <c r="I11" s="5"/>
      <c r="J11" s="5"/>
      <c r="K11" s="5"/>
      <c r="L11" s="5"/>
      <c r="M11" s="5"/>
      <c r="N11" s="5"/>
    </row>
    <row r="12" spans="1:15" ht="20.100000000000001" customHeight="1" thickBot="1" x14ac:dyDescent="0.3">
      <c r="D12" s="37" t="s">
        <v>50</v>
      </c>
      <c r="E12" s="37"/>
      <c r="F12" s="37"/>
      <c r="G12" s="6"/>
      <c r="H12" s="5"/>
      <c r="I12" s="5"/>
      <c r="J12" s="5"/>
      <c r="K12" s="5"/>
      <c r="L12" s="5"/>
      <c r="M12" s="5"/>
      <c r="N12" s="5"/>
    </row>
    <row r="13" spans="1:15" ht="20.100000000000001" customHeight="1" thickBot="1" x14ac:dyDescent="0.3">
      <c r="D13" s="39"/>
      <c r="E13" s="40" t="s">
        <v>26</v>
      </c>
      <c r="F13" s="41"/>
      <c r="H13" s="5"/>
      <c r="I13" s="5"/>
      <c r="J13" s="5"/>
      <c r="K13" s="5"/>
      <c r="L13" s="5"/>
      <c r="M13" s="5"/>
      <c r="N13" s="5"/>
    </row>
    <row r="15" spans="1:15" ht="20.100000000000001" customHeight="1" x14ac:dyDescent="0.3">
      <c r="D15" s="31" t="s">
        <v>19</v>
      </c>
      <c r="E15" s="12"/>
      <c r="F15" s="12"/>
      <c r="G15" s="12"/>
      <c r="H15" s="12"/>
      <c r="I15" s="12"/>
      <c r="J15" s="12"/>
      <c r="K15" s="12"/>
      <c r="L15" s="12"/>
      <c r="M15" s="12"/>
    </row>
    <row r="16" spans="1:15" ht="20.100000000000001" customHeight="1" thickBot="1" x14ac:dyDescent="0.3">
      <c r="D16" s="12"/>
      <c r="E16" s="12"/>
      <c r="F16" s="12"/>
      <c r="G16" s="12"/>
      <c r="H16" s="12"/>
      <c r="I16" s="12"/>
      <c r="J16" s="12"/>
      <c r="K16" s="12"/>
      <c r="L16" s="12"/>
      <c r="M16" s="12"/>
    </row>
    <row r="17" spans="2:14" ht="20.100000000000001" customHeight="1" thickBot="1" x14ac:dyDescent="0.45">
      <c r="D17" s="12"/>
      <c r="E17" s="12"/>
      <c r="F17" s="56" t="s">
        <v>27</v>
      </c>
      <c r="G17" s="57" t="s">
        <v>31</v>
      </c>
      <c r="H17" s="12"/>
      <c r="I17" s="12"/>
      <c r="J17" s="12"/>
      <c r="K17" s="12"/>
      <c r="L17" s="12"/>
      <c r="M17" s="12"/>
    </row>
    <row r="18" spans="2:14" ht="20.100000000000001" customHeight="1" x14ac:dyDescent="0.3">
      <c r="D18" s="12"/>
      <c r="E18" s="12"/>
      <c r="F18" s="88">
        <v>0</v>
      </c>
      <c r="G18" s="89">
        <v>3443</v>
      </c>
      <c r="H18" s="12"/>
      <c r="I18" s="12"/>
      <c r="J18" s="12"/>
      <c r="K18" s="12"/>
      <c r="L18" s="12"/>
      <c r="M18" s="12"/>
    </row>
    <row r="19" spans="2:14" ht="20.100000000000001" customHeight="1" x14ac:dyDescent="0.3">
      <c r="D19" s="12"/>
      <c r="E19" s="12"/>
      <c r="F19" s="90">
        <v>1</v>
      </c>
      <c r="G19" s="91">
        <v>500</v>
      </c>
      <c r="H19" s="12"/>
      <c r="I19" s="12"/>
      <c r="J19" s="12"/>
      <c r="K19" s="12"/>
      <c r="L19" s="12"/>
      <c r="M19" s="12"/>
    </row>
    <row r="20" spans="2:14" ht="20.100000000000001" customHeight="1" x14ac:dyDescent="0.3">
      <c r="D20" s="12"/>
      <c r="E20" s="12"/>
      <c r="F20" s="90">
        <v>2</v>
      </c>
      <c r="G20" s="91">
        <v>51</v>
      </c>
      <c r="H20" s="12"/>
      <c r="I20" s="12"/>
      <c r="J20" s="12"/>
      <c r="K20" s="12"/>
      <c r="L20" s="12"/>
      <c r="M20" s="12"/>
    </row>
    <row r="21" spans="2:14" ht="20.100000000000001" customHeight="1" x14ac:dyDescent="0.3">
      <c r="D21" s="12"/>
      <c r="E21" s="12"/>
      <c r="F21" s="90">
        <v>3</v>
      </c>
      <c r="G21" s="91">
        <v>5</v>
      </c>
      <c r="H21" s="12"/>
      <c r="I21" s="12"/>
      <c r="J21" s="12"/>
      <c r="K21" s="12"/>
      <c r="L21" s="12"/>
      <c r="M21" s="12"/>
    </row>
    <row r="22" spans="2:14" ht="20.100000000000001" customHeight="1" x14ac:dyDescent="0.3">
      <c r="D22" s="12"/>
      <c r="E22" s="12"/>
      <c r="F22" s="90">
        <v>4</v>
      </c>
      <c r="G22" s="91">
        <v>1</v>
      </c>
      <c r="H22" s="12"/>
      <c r="I22" s="12"/>
      <c r="J22" s="12"/>
      <c r="K22" s="12"/>
      <c r="L22" s="12"/>
      <c r="M22" s="12"/>
    </row>
    <row r="23" spans="2:14" ht="20.100000000000001" customHeight="1" thickBot="1" x14ac:dyDescent="0.35">
      <c r="D23" s="12"/>
      <c r="E23" s="12"/>
      <c r="F23" s="92" t="s">
        <v>0</v>
      </c>
      <c r="G23" s="93">
        <v>0</v>
      </c>
      <c r="H23" s="12"/>
      <c r="I23" s="12"/>
      <c r="J23" s="12"/>
      <c r="K23" s="12"/>
      <c r="L23" s="12"/>
      <c r="M23" s="12"/>
    </row>
    <row r="24" spans="2:14" ht="20.100000000000001" customHeight="1" thickBot="1" x14ac:dyDescent="0.35">
      <c r="D24" s="12"/>
      <c r="E24" s="12"/>
      <c r="F24" s="111" t="s">
        <v>1</v>
      </c>
      <c r="G24" s="87">
        <f>SUM(G18:G23)</f>
        <v>4000</v>
      </c>
      <c r="H24" s="12"/>
      <c r="I24" s="12"/>
      <c r="J24" s="12"/>
      <c r="K24" s="12"/>
      <c r="L24" s="12"/>
      <c r="M24" s="12"/>
    </row>
    <row r="25" spans="2:14" ht="20.100000000000001" customHeight="1" x14ac:dyDescent="0.3">
      <c r="D25" s="13"/>
      <c r="E25" s="13"/>
      <c r="F25" s="48"/>
      <c r="G25" s="49"/>
      <c r="H25" s="13"/>
      <c r="I25" s="13"/>
      <c r="J25" s="13"/>
      <c r="K25" s="13"/>
      <c r="L25" s="13"/>
      <c r="M25" s="13"/>
    </row>
    <row r="26" spans="2:14" ht="20.100000000000001" customHeight="1" x14ac:dyDescent="0.3">
      <c r="D26" s="7"/>
      <c r="E26" s="7"/>
      <c r="F26" s="7"/>
      <c r="G26" s="7"/>
      <c r="H26" s="7"/>
      <c r="I26" s="7"/>
      <c r="J26" s="7"/>
      <c r="K26" s="7"/>
      <c r="L26" s="7"/>
      <c r="M26" s="7"/>
    </row>
    <row r="27" spans="2:14" ht="20.100000000000001" customHeight="1" x14ac:dyDescent="0.3">
      <c r="D27" s="46" t="s">
        <v>9</v>
      </c>
      <c r="E27" s="13" t="s">
        <v>46</v>
      </c>
      <c r="F27" s="13"/>
      <c r="G27" s="13"/>
      <c r="H27" s="13"/>
      <c r="I27" s="13"/>
      <c r="J27" s="13"/>
      <c r="K27" s="13"/>
      <c r="L27" s="13"/>
      <c r="M27" s="13"/>
    </row>
    <row r="28" spans="2:14" ht="20.100000000000001" customHeight="1" x14ac:dyDescent="0.3">
      <c r="D28" s="20"/>
      <c r="E28" s="7"/>
      <c r="F28" s="7"/>
      <c r="G28" s="7"/>
      <c r="H28" s="7"/>
      <c r="I28" s="7"/>
      <c r="J28" s="7"/>
      <c r="K28" s="7"/>
      <c r="L28" s="7"/>
      <c r="M28" s="7"/>
      <c r="N28" s="7"/>
    </row>
    <row r="29" spans="2:14" ht="20.100000000000001" customHeight="1" thickBot="1" x14ac:dyDescent="0.35">
      <c r="D29" s="20"/>
      <c r="E29" s="39" t="s">
        <v>10</v>
      </c>
      <c r="F29" s="13" t="s">
        <v>8</v>
      </c>
      <c r="G29" s="13"/>
      <c r="H29" s="47"/>
      <c r="I29" s="13"/>
      <c r="J29" s="47"/>
      <c r="K29" s="13"/>
      <c r="L29" s="13"/>
      <c r="M29" s="13"/>
    </row>
    <row r="30" spans="2:14" ht="20.100000000000001" customHeight="1" thickBot="1" x14ac:dyDescent="0.35">
      <c r="D30" s="20"/>
      <c r="E30" s="45" t="s">
        <v>44</v>
      </c>
      <c r="F30" s="11"/>
      <c r="G30" s="7"/>
      <c r="H30" s="9"/>
      <c r="I30" s="7"/>
      <c r="J30" s="7"/>
      <c r="K30" s="7"/>
      <c r="L30" s="7"/>
      <c r="M30" s="7"/>
    </row>
    <row r="31" spans="2:14" ht="20.100000000000001" customHeight="1" x14ac:dyDescent="0.3">
      <c r="B31" s="75" t="s">
        <v>49</v>
      </c>
      <c r="C31" s="78" t="s">
        <v>49</v>
      </c>
      <c r="D31" s="20"/>
      <c r="E31" s="20"/>
      <c r="F31" s="20"/>
      <c r="G31" s="20"/>
      <c r="H31" s="20"/>
      <c r="I31" s="7"/>
      <c r="J31" s="7"/>
      <c r="K31" s="7"/>
      <c r="L31" s="7"/>
      <c r="M31" s="7"/>
    </row>
    <row r="32" spans="2:14" ht="20.100000000000001" customHeight="1" thickBot="1" x14ac:dyDescent="0.35">
      <c r="D32" s="20"/>
      <c r="E32" s="39" t="s">
        <v>11</v>
      </c>
      <c r="F32" s="13" t="s">
        <v>12</v>
      </c>
      <c r="G32" s="13"/>
      <c r="H32" s="13"/>
      <c r="I32" s="13"/>
      <c r="J32" s="13"/>
      <c r="K32" s="13"/>
      <c r="L32" s="13"/>
      <c r="M32" s="13"/>
    </row>
    <row r="33" spans="4:14" ht="20.100000000000001" customHeight="1" thickBot="1" x14ac:dyDescent="0.35">
      <c r="D33" s="20"/>
      <c r="E33" s="45" t="s">
        <v>44</v>
      </c>
      <c r="F33" s="34"/>
      <c r="G33" s="7"/>
      <c r="H33" s="7"/>
      <c r="I33" s="7"/>
      <c r="J33" s="7"/>
      <c r="K33" s="7"/>
      <c r="L33" s="7"/>
      <c r="M33" s="7"/>
    </row>
    <row r="34" spans="4:14" ht="20.100000000000001" customHeight="1" x14ac:dyDescent="0.3">
      <c r="D34" s="20"/>
      <c r="E34" s="20"/>
      <c r="F34" s="20"/>
      <c r="G34" s="20"/>
      <c r="H34" s="20"/>
      <c r="I34" s="7"/>
      <c r="J34" s="7"/>
      <c r="K34" s="7"/>
      <c r="L34" s="7"/>
      <c r="M34" s="7"/>
    </row>
    <row r="35" spans="4:14" ht="20.100000000000001" customHeight="1" thickBot="1" x14ac:dyDescent="0.35">
      <c r="D35" s="20"/>
      <c r="E35" s="39" t="s">
        <v>21</v>
      </c>
      <c r="F35" s="13" t="s">
        <v>20</v>
      </c>
      <c r="G35" s="13"/>
      <c r="H35" s="13"/>
      <c r="I35" s="13"/>
      <c r="J35" s="13"/>
      <c r="K35" s="13"/>
      <c r="L35" s="13"/>
      <c r="M35" s="13"/>
    </row>
    <row r="36" spans="4:14" ht="20.100000000000001" customHeight="1" x14ac:dyDescent="0.3">
      <c r="D36" s="20"/>
      <c r="E36" s="45" t="s">
        <v>44</v>
      </c>
      <c r="F36" s="190"/>
      <c r="G36" s="191"/>
      <c r="H36" s="191"/>
      <c r="I36" s="191"/>
      <c r="J36" s="192"/>
      <c r="K36" s="7"/>
      <c r="L36" s="7"/>
      <c r="M36" s="7"/>
    </row>
    <row r="37" spans="4:14" ht="20.100000000000001" customHeight="1" x14ac:dyDescent="0.3">
      <c r="D37" s="20"/>
      <c r="E37" s="45"/>
      <c r="F37" s="193"/>
      <c r="G37" s="194"/>
      <c r="H37" s="194"/>
      <c r="I37" s="194"/>
      <c r="J37" s="195"/>
      <c r="K37" s="7"/>
      <c r="L37" s="7"/>
      <c r="M37" s="7"/>
    </row>
    <row r="38" spans="4:14" ht="20.100000000000001" customHeight="1" thickBot="1" x14ac:dyDescent="0.35">
      <c r="D38" s="20"/>
      <c r="E38" s="45"/>
      <c r="F38" s="196"/>
      <c r="G38" s="197"/>
      <c r="H38" s="197"/>
      <c r="I38" s="197"/>
      <c r="J38" s="198"/>
      <c r="K38" s="7"/>
      <c r="L38" s="7"/>
      <c r="M38" s="7"/>
    </row>
    <row r="39" spans="4:14" ht="20.100000000000001" customHeight="1" x14ac:dyDescent="0.3">
      <c r="D39" s="20"/>
      <c r="E39" s="20"/>
      <c r="F39" s="20"/>
      <c r="G39" s="20"/>
      <c r="H39" s="20"/>
      <c r="I39" s="20"/>
      <c r="J39" s="20"/>
      <c r="K39" s="7"/>
      <c r="L39" s="7"/>
      <c r="M39" s="7"/>
    </row>
    <row r="40" spans="4:14" ht="20.100000000000001" customHeight="1" x14ac:dyDescent="0.3">
      <c r="D40" s="46" t="s">
        <v>13</v>
      </c>
      <c r="E40" s="13" t="s">
        <v>41</v>
      </c>
      <c r="F40" s="13"/>
      <c r="G40" s="13"/>
      <c r="H40" s="13"/>
      <c r="I40" s="13"/>
      <c r="J40" s="13"/>
      <c r="K40" s="13"/>
      <c r="L40" s="13"/>
      <c r="M40" s="13"/>
    </row>
    <row r="41" spans="4:14" ht="20.100000000000001" customHeight="1" x14ac:dyDescent="0.3">
      <c r="D41" s="13"/>
      <c r="E41" s="13" t="s">
        <v>65</v>
      </c>
      <c r="F41" s="13"/>
      <c r="G41" s="15"/>
      <c r="H41" s="15"/>
      <c r="I41" s="15"/>
      <c r="J41" s="15"/>
      <c r="K41" s="15"/>
      <c r="L41" s="15"/>
      <c r="M41" s="15"/>
      <c r="N41" s="67"/>
    </row>
    <row r="42" spans="4:14" ht="20.100000000000001" customHeight="1" x14ac:dyDescent="0.3">
      <c r="D42" s="13"/>
      <c r="E42" s="13" t="s">
        <v>61</v>
      </c>
      <c r="F42" s="13"/>
      <c r="G42" s="15"/>
      <c r="H42" s="15"/>
      <c r="I42" s="15"/>
      <c r="J42" s="15"/>
      <c r="K42" s="15"/>
      <c r="L42" s="15"/>
      <c r="M42" s="15"/>
      <c r="N42" s="67"/>
    </row>
    <row r="43" spans="4:14" ht="20.100000000000001" customHeight="1" x14ac:dyDescent="0.3">
      <c r="D43" s="13"/>
      <c r="E43" s="13"/>
      <c r="F43" s="13"/>
      <c r="G43" s="15"/>
      <c r="H43" s="15"/>
      <c r="I43" s="15"/>
      <c r="J43" s="15"/>
      <c r="K43" s="15"/>
      <c r="L43" s="15"/>
      <c r="M43" s="15"/>
      <c r="N43" s="67"/>
    </row>
    <row r="44" spans="4:14" ht="20.100000000000001" customHeight="1" x14ac:dyDescent="0.35">
      <c r="D44" s="13"/>
      <c r="E44" s="13" t="s">
        <v>62</v>
      </c>
      <c r="F44" s="13"/>
      <c r="G44" s="15"/>
      <c r="H44" s="15"/>
      <c r="I44" s="15"/>
      <c r="J44" s="15"/>
      <c r="K44" s="15"/>
      <c r="L44" s="15"/>
      <c r="M44" s="15"/>
      <c r="N44" s="67"/>
    </row>
    <row r="45" spans="4:14" ht="20.100000000000001" customHeight="1" x14ac:dyDescent="0.3">
      <c r="D45" s="13"/>
      <c r="E45" s="13" t="s">
        <v>63</v>
      </c>
      <c r="F45" s="13"/>
      <c r="G45" s="15"/>
      <c r="H45" s="15"/>
      <c r="I45" s="15"/>
      <c r="J45" s="15"/>
      <c r="K45" s="15"/>
      <c r="L45" s="15"/>
      <c r="M45" s="15"/>
      <c r="N45" s="67"/>
    </row>
    <row r="46" spans="4:14" ht="20.100000000000001" customHeight="1" x14ac:dyDescent="0.3">
      <c r="D46" s="20"/>
      <c r="E46" s="7"/>
      <c r="F46" s="7"/>
      <c r="G46" s="14"/>
      <c r="H46" s="14"/>
      <c r="I46" s="14"/>
      <c r="J46" s="14"/>
      <c r="K46" s="14"/>
      <c r="L46" s="14"/>
      <c r="M46" s="14"/>
      <c r="N46" s="67"/>
    </row>
    <row r="47" spans="4:14" ht="20.100000000000001" customHeight="1" x14ac:dyDescent="0.3">
      <c r="D47" s="20"/>
      <c r="E47" s="46" t="s">
        <v>10</v>
      </c>
      <c r="F47" s="13" t="s">
        <v>18</v>
      </c>
      <c r="G47" s="15"/>
      <c r="H47" s="15"/>
      <c r="I47" s="15"/>
      <c r="J47" s="15"/>
      <c r="K47" s="15"/>
      <c r="L47" s="15"/>
      <c r="M47" s="15"/>
      <c r="N47" s="67"/>
    </row>
    <row r="48" spans="4:14" ht="20.100000000000001" customHeight="1" thickBot="1" x14ac:dyDescent="0.35">
      <c r="D48" s="20"/>
      <c r="N48" s="67"/>
    </row>
    <row r="49" spans="4:14" ht="20.100000000000001" customHeight="1" thickBot="1" x14ac:dyDescent="0.35">
      <c r="D49" s="20"/>
      <c r="E49" s="45" t="s">
        <v>44</v>
      </c>
      <c r="F49" s="182" t="s">
        <v>17</v>
      </c>
      <c r="G49" s="183"/>
      <c r="H49" s="183"/>
      <c r="I49" s="184"/>
      <c r="J49" s="14"/>
      <c r="K49" s="14"/>
      <c r="L49" s="14"/>
      <c r="M49" s="14"/>
    </row>
    <row r="50" spans="4:14" ht="25.35" customHeight="1" thickBot="1" x14ac:dyDescent="0.45">
      <c r="D50" s="20"/>
      <c r="E50" s="20"/>
      <c r="F50" s="103" t="s">
        <v>27</v>
      </c>
      <c r="G50" s="104" t="s">
        <v>31</v>
      </c>
      <c r="H50" s="105" t="s">
        <v>28</v>
      </c>
      <c r="I50" s="106" t="s">
        <v>29</v>
      </c>
      <c r="J50" s="14"/>
      <c r="K50" s="14"/>
      <c r="L50" s="14"/>
      <c r="M50" s="14"/>
      <c r="N50" s="67"/>
    </row>
    <row r="51" spans="4:14" ht="20.100000000000001" customHeight="1" x14ac:dyDescent="0.3">
      <c r="D51" s="20"/>
      <c r="E51" s="20"/>
      <c r="F51" s="99">
        <v>0</v>
      </c>
      <c r="G51" s="100">
        <v>3443</v>
      </c>
      <c r="H51" s="101"/>
      <c r="I51" s="102"/>
      <c r="J51" s="14"/>
      <c r="K51" s="14"/>
      <c r="L51" s="14"/>
      <c r="M51" s="14"/>
      <c r="N51" s="67"/>
    </row>
    <row r="52" spans="4:14" ht="20.100000000000001" customHeight="1" x14ac:dyDescent="0.3">
      <c r="D52" s="20"/>
      <c r="E52" s="20"/>
      <c r="F52" s="90">
        <v>1</v>
      </c>
      <c r="G52" s="97">
        <v>500</v>
      </c>
      <c r="H52" s="98"/>
      <c r="I52" s="84"/>
      <c r="J52" s="7"/>
      <c r="K52" s="7"/>
      <c r="L52" s="7"/>
      <c r="M52" s="7"/>
      <c r="N52" s="67"/>
    </row>
    <row r="53" spans="4:14" ht="20.100000000000001" customHeight="1" x14ac:dyDescent="0.3">
      <c r="D53" s="20"/>
      <c r="E53" s="20"/>
      <c r="F53" s="90">
        <v>2</v>
      </c>
      <c r="G53" s="97">
        <v>51</v>
      </c>
      <c r="H53" s="98"/>
      <c r="I53" s="84"/>
      <c r="J53" s="7"/>
      <c r="K53" s="7"/>
      <c r="L53" s="7"/>
      <c r="M53" s="7"/>
    </row>
    <row r="54" spans="4:14" ht="20.100000000000001" customHeight="1" x14ac:dyDescent="0.3">
      <c r="D54" s="20"/>
      <c r="E54" s="20"/>
      <c r="F54" s="90">
        <v>3</v>
      </c>
      <c r="G54" s="97">
        <v>5</v>
      </c>
      <c r="H54" s="98"/>
      <c r="I54" s="84"/>
      <c r="J54" s="7"/>
      <c r="K54" s="7"/>
      <c r="L54" s="7"/>
      <c r="M54" s="7"/>
    </row>
    <row r="55" spans="4:14" ht="20.100000000000001" customHeight="1" x14ac:dyDescent="0.3">
      <c r="D55" s="20"/>
      <c r="E55" s="20"/>
      <c r="F55" s="90">
        <v>4</v>
      </c>
      <c r="G55" s="97">
        <v>1</v>
      </c>
      <c r="H55" s="98"/>
      <c r="I55" s="84"/>
      <c r="J55" s="7"/>
      <c r="K55" s="7"/>
      <c r="L55" s="7"/>
      <c r="M55" s="7"/>
    </row>
    <row r="56" spans="4:14" ht="20.100000000000001" customHeight="1" thickBot="1" x14ac:dyDescent="0.4">
      <c r="D56" s="20"/>
      <c r="E56" s="20"/>
      <c r="F56" s="107" t="s">
        <v>0</v>
      </c>
      <c r="G56" s="108">
        <v>0</v>
      </c>
      <c r="H56" s="109"/>
      <c r="I56" s="110"/>
      <c r="J56" s="7"/>
      <c r="K56" s="16"/>
      <c r="L56" s="16"/>
      <c r="M56" s="16"/>
    </row>
    <row r="57" spans="4:14" ht="20.100000000000001" customHeight="1" thickBot="1" x14ac:dyDescent="0.35">
      <c r="D57" s="20"/>
      <c r="E57" s="20"/>
      <c r="F57" s="111" t="s">
        <v>1</v>
      </c>
      <c r="G57" s="112">
        <f t="shared" ref="G57" si="0">SUM(G51:G56)</f>
        <v>4000</v>
      </c>
      <c r="H57" s="113"/>
      <c r="I57" s="114"/>
      <c r="J57" s="7"/>
      <c r="K57" s="17"/>
      <c r="L57" s="18"/>
      <c r="M57" s="19"/>
    </row>
    <row r="58" spans="4:14" ht="20.100000000000001" customHeight="1" x14ac:dyDescent="0.3">
      <c r="D58" s="20"/>
      <c r="E58" s="20"/>
      <c r="F58" s="20"/>
      <c r="G58" s="20"/>
      <c r="H58" s="20"/>
      <c r="I58" s="20"/>
      <c r="J58" s="7"/>
      <c r="K58" s="17"/>
      <c r="L58" s="18"/>
      <c r="M58" s="19"/>
    </row>
    <row r="59" spans="4:14" ht="20.100000000000001" customHeight="1" x14ac:dyDescent="0.3">
      <c r="D59" s="20"/>
      <c r="E59" s="20"/>
      <c r="F59" s="20"/>
      <c r="G59" s="20"/>
      <c r="H59" s="20"/>
      <c r="I59" s="20"/>
      <c r="J59" s="7"/>
      <c r="K59" s="17"/>
      <c r="L59" s="18"/>
      <c r="M59" s="19"/>
      <c r="N59" s="68"/>
    </row>
    <row r="60" spans="4:14" ht="20.100000000000001" customHeight="1" thickBot="1" x14ac:dyDescent="0.35">
      <c r="D60" s="20"/>
      <c r="E60" s="46" t="s">
        <v>11</v>
      </c>
      <c r="F60" s="13" t="s">
        <v>48</v>
      </c>
      <c r="G60" s="13"/>
      <c r="H60" s="13"/>
      <c r="I60" s="13"/>
      <c r="J60" s="13"/>
      <c r="K60" s="50"/>
      <c r="L60" s="51"/>
      <c r="M60" s="52"/>
      <c r="N60" s="68"/>
    </row>
    <row r="61" spans="4:14" ht="20.100000000000001" customHeight="1" thickBot="1" x14ac:dyDescent="0.35">
      <c r="D61" s="20"/>
      <c r="E61" s="45" t="s">
        <v>44</v>
      </c>
      <c r="F61" s="69"/>
      <c r="G61" s="20"/>
      <c r="H61" s="20"/>
      <c r="I61" s="20"/>
      <c r="J61" s="7"/>
      <c r="K61" s="17"/>
      <c r="L61" s="18"/>
      <c r="M61" s="19"/>
      <c r="N61" s="68"/>
    </row>
    <row r="62" spans="4:14" ht="20.100000000000001" customHeight="1" x14ac:dyDescent="0.3">
      <c r="D62" s="20"/>
      <c r="E62" s="20"/>
      <c r="F62" s="20"/>
      <c r="G62" s="20"/>
      <c r="H62" s="20"/>
      <c r="I62" s="20"/>
      <c r="J62" s="7"/>
      <c r="K62" s="17"/>
      <c r="L62" s="18"/>
      <c r="M62" s="19"/>
    </row>
    <row r="63" spans="4:14" ht="20.100000000000001" customHeight="1" x14ac:dyDescent="0.3">
      <c r="D63" s="20"/>
      <c r="E63" s="20"/>
      <c r="F63" s="20"/>
      <c r="G63" s="20"/>
      <c r="H63" s="20"/>
      <c r="I63" s="20"/>
    </row>
    <row r="64" spans="4:14" ht="20.100000000000001" customHeight="1" x14ac:dyDescent="0.3">
      <c r="D64" s="46" t="s">
        <v>14</v>
      </c>
      <c r="E64" s="13" t="s">
        <v>41</v>
      </c>
      <c r="F64" s="13"/>
      <c r="G64" s="13"/>
      <c r="H64" s="13"/>
      <c r="I64" s="27"/>
      <c r="J64" s="13"/>
      <c r="K64" s="13"/>
      <c r="L64" s="13"/>
      <c r="M64" s="13"/>
    </row>
    <row r="65" spans="4:14" ht="20.100000000000001" customHeight="1" x14ac:dyDescent="0.3">
      <c r="D65" s="46"/>
      <c r="E65" s="26" t="s">
        <v>40</v>
      </c>
      <c r="F65" s="26"/>
      <c r="G65" s="13"/>
      <c r="H65" s="13"/>
      <c r="I65" s="27"/>
      <c r="J65" s="13"/>
      <c r="K65" s="13"/>
      <c r="L65" s="13"/>
      <c r="M65" s="13"/>
      <c r="N65" s="7"/>
    </row>
    <row r="66" spans="4:14" ht="20.100000000000001" customHeight="1" x14ac:dyDescent="0.35">
      <c r="D66" s="13"/>
      <c r="E66" s="26" t="s">
        <v>42</v>
      </c>
      <c r="F66" s="13"/>
      <c r="G66" s="13"/>
      <c r="H66" s="13"/>
      <c r="I66" s="27"/>
      <c r="J66" s="13"/>
      <c r="K66" s="13"/>
      <c r="L66" s="13"/>
      <c r="M66" s="13"/>
      <c r="N66" s="7"/>
    </row>
    <row r="67" spans="4:14" ht="20.100000000000001" customHeight="1" x14ac:dyDescent="0.3">
      <c r="D67" s="20"/>
      <c r="E67" s="7"/>
      <c r="F67" s="20"/>
      <c r="G67" s="7"/>
      <c r="H67" s="7"/>
      <c r="I67" s="21"/>
      <c r="J67" s="7"/>
      <c r="K67" s="7"/>
      <c r="L67" s="7"/>
      <c r="M67" s="7"/>
      <c r="N67" s="7"/>
    </row>
    <row r="68" spans="4:14" ht="20.100000000000001" customHeight="1" thickBot="1" x14ac:dyDescent="0.4">
      <c r="D68" s="20"/>
      <c r="E68" s="46" t="s">
        <v>10</v>
      </c>
      <c r="F68" s="13" t="s">
        <v>30</v>
      </c>
      <c r="G68" s="13"/>
      <c r="H68" s="13"/>
      <c r="I68" s="27"/>
      <c r="J68" s="13"/>
      <c r="K68" s="13"/>
      <c r="L68" s="13"/>
      <c r="M68" s="13"/>
      <c r="N68" s="7"/>
    </row>
    <row r="69" spans="4:14" ht="20.100000000000001" customHeight="1" thickBot="1" x14ac:dyDescent="0.35">
      <c r="D69" s="20"/>
      <c r="E69" s="45" t="s">
        <v>44</v>
      </c>
      <c r="F69" s="11"/>
      <c r="G69" s="7"/>
      <c r="H69" s="7"/>
      <c r="I69" s="21"/>
      <c r="J69" s="7"/>
      <c r="K69" s="7"/>
      <c r="L69" s="7"/>
      <c r="M69" s="7"/>
      <c r="N69" s="7"/>
    </row>
    <row r="70" spans="4:14" ht="20.100000000000001" customHeight="1" x14ac:dyDescent="0.3">
      <c r="D70" s="20"/>
      <c r="E70" s="32"/>
      <c r="F70" s="7"/>
      <c r="G70" s="7"/>
      <c r="H70" s="7"/>
      <c r="I70" s="21"/>
      <c r="J70" s="7"/>
      <c r="K70" s="7"/>
      <c r="L70" s="7"/>
      <c r="M70" s="7"/>
      <c r="N70" s="7"/>
    </row>
    <row r="71" spans="4:14" ht="20.100000000000001" customHeight="1" x14ac:dyDescent="0.35">
      <c r="D71" s="20"/>
      <c r="E71" s="13" t="s">
        <v>68</v>
      </c>
      <c r="F71" s="13"/>
      <c r="G71" s="13"/>
      <c r="H71" s="27"/>
      <c r="I71" s="13"/>
      <c r="J71" s="13"/>
      <c r="K71" s="13"/>
      <c r="L71" s="12"/>
      <c r="M71" s="13"/>
      <c r="N71" s="7"/>
    </row>
    <row r="72" spans="4:14" ht="20.100000000000001" customHeight="1" x14ac:dyDescent="0.3">
      <c r="D72" s="20"/>
      <c r="E72" s="13" t="s">
        <v>60</v>
      </c>
      <c r="F72" s="13"/>
      <c r="G72" s="13"/>
      <c r="H72" s="27"/>
      <c r="I72" s="13"/>
      <c r="J72" s="13"/>
      <c r="K72" s="13"/>
      <c r="L72" s="12"/>
      <c r="M72" s="13"/>
      <c r="N72" s="7"/>
    </row>
    <row r="73" spans="4:14" ht="20.100000000000001" customHeight="1" thickBot="1" x14ac:dyDescent="0.35">
      <c r="D73" s="20"/>
      <c r="E73" s="53"/>
      <c r="F73" s="13"/>
      <c r="G73" s="13"/>
      <c r="H73" s="13"/>
      <c r="I73" s="27"/>
      <c r="J73" s="13"/>
      <c r="K73" s="13"/>
      <c r="L73" s="13"/>
      <c r="M73" s="13"/>
      <c r="N73" s="7"/>
    </row>
    <row r="74" spans="4:14" ht="20.100000000000001" customHeight="1" thickBot="1" x14ac:dyDescent="0.35">
      <c r="D74" s="20"/>
      <c r="E74" s="53"/>
      <c r="F74" s="179" t="s">
        <v>34</v>
      </c>
      <c r="G74" s="180"/>
      <c r="H74" s="181"/>
      <c r="I74" s="27"/>
      <c r="J74" s="13"/>
      <c r="K74" s="13"/>
      <c r="L74" s="13"/>
      <c r="M74" s="13"/>
      <c r="N74" s="7"/>
    </row>
    <row r="75" spans="4:14" ht="25.35" customHeight="1" thickBot="1" x14ac:dyDescent="0.4">
      <c r="D75" s="20"/>
      <c r="E75" s="53"/>
      <c r="F75" s="60" t="s">
        <v>55</v>
      </c>
      <c r="G75" s="115">
        <v>0.1</v>
      </c>
      <c r="H75" s="61"/>
      <c r="I75" s="27"/>
      <c r="J75" s="13"/>
      <c r="K75" s="13"/>
      <c r="L75" s="13"/>
      <c r="M75" s="13"/>
      <c r="N75" s="7"/>
    </row>
    <row r="76" spans="4:14" ht="25.35" customHeight="1" thickBot="1" x14ac:dyDescent="0.45">
      <c r="D76" s="20"/>
      <c r="E76" s="53"/>
      <c r="F76" s="103" t="s">
        <v>27</v>
      </c>
      <c r="G76" s="117" t="s">
        <v>31</v>
      </c>
      <c r="H76" s="106" t="s">
        <v>43</v>
      </c>
      <c r="I76" s="27"/>
      <c r="J76" s="13"/>
      <c r="K76" s="13"/>
      <c r="L76" s="13"/>
      <c r="M76" s="13"/>
      <c r="N76" s="7"/>
    </row>
    <row r="77" spans="4:14" ht="20.100000000000001" customHeight="1" x14ac:dyDescent="0.3">
      <c r="D77" s="20"/>
      <c r="E77" s="53"/>
      <c r="F77" s="120">
        <v>0</v>
      </c>
      <c r="G77" s="121">
        <v>3443</v>
      </c>
      <c r="H77" s="122">
        <v>0</v>
      </c>
      <c r="I77" s="27"/>
      <c r="J77" s="13"/>
      <c r="K77" s="13"/>
      <c r="L77" s="13"/>
      <c r="M77" s="13"/>
      <c r="N77" s="7"/>
    </row>
    <row r="78" spans="4:14" ht="20.100000000000001" customHeight="1" x14ac:dyDescent="0.3">
      <c r="D78" s="20"/>
      <c r="E78" s="53"/>
      <c r="F78" s="123">
        <v>1</v>
      </c>
      <c r="G78" s="116">
        <v>500</v>
      </c>
      <c r="H78" s="124">
        <f>(-1/(1+zmbeta))*G78</f>
        <v>-454.5454545454545</v>
      </c>
      <c r="I78" s="27"/>
      <c r="J78" s="13"/>
      <c r="K78" s="13"/>
      <c r="L78" s="13"/>
      <c r="M78" s="13"/>
      <c r="N78" s="7"/>
    </row>
    <row r="79" spans="4:14" ht="20.100000000000001" customHeight="1" x14ac:dyDescent="0.3">
      <c r="D79" s="20"/>
      <c r="E79" s="53"/>
      <c r="F79" s="123">
        <v>2</v>
      </c>
      <c r="G79" s="116">
        <v>51</v>
      </c>
      <c r="H79" s="124">
        <f>G79*(1/zmbeta-2/(1+zmbeta))</f>
        <v>417.27272727272725</v>
      </c>
      <c r="I79" s="27"/>
      <c r="J79" s="13"/>
      <c r="K79" s="13"/>
      <c r="L79" s="13"/>
      <c r="M79" s="13"/>
      <c r="N79" s="7"/>
    </row>
    <row r="80" spans="4:14" ht="20.100000000000001" customHeight="1" x14ac:dyDescent="0.3">
      <c r="D80" s="20"/>
      <c r="E80" s="53"/>
      <c r="F80" s="123">
        <v>3</v>
      </c>
      <c r="G80" s="116">
        <v>5</v>
      </c>
      <c r="H80" s="124">
        <f>G80*(2/zmbeta-3/(1+zmbeta))</f>
        <v>86.363636363636374</v>
      </c>
      <c r="I80" s="27"/>
      <c r="J80" s="13"/>
      <c r="K80" s="13"/>
      <c r="L80" s="13"/>
      <c r="M80" s="13"/>
      <c r="N80" s="7"/>
    </row>
    <row r="81" spans="4:18" ht="20.100000000000001" customHeight="1" x14ac:dyDescent="0.3">
      <c r="D81" s="20"/>
      <c r="E81" s="53"/>
      <c r="F81" s="123">
        <v>4</v>
      </c>
      <c r="G81" s="116">
        <v>1</v>
      </c>
      <c r="H81" s="124">
        <f>G81*(3/zmbeta-4/(1+zmbeta))</f>
        <v>26.363636363636363</v>
      </c>
      <c r="I81" s="27"/>
      <c r="J81" s="13"/>
      <c r="K81" s="13"/>
      <c r="L81" s="13"/>
      <c r="M81" s="13"/>
      <c r="N81" s="7"/>
    </row>
    <row r="82" spans="4:18" ht="20.100000000000001" customHeight="1" thickBot="1" x14ac:dyDescent="0.35">
      <c r="D82" s="20"/>
      <c r="E82" s="53"/>
      <c r="F82" s="125" t="s">
        <v>0</v>
      </c>
      <c r="G82" s="126">
        <v>0</v>
      </c>
      <c r="H82" s="127">
        <f>(-1/(1+zmbeta))*G82</f>
        <v>0</v>
      </c>
      <c r="I82" s="27"/>
      <c r="J82" s="13"/>
      <c r="K82" s="13"/>
      <c r="L82" s="13"/>
      <c r="M82" s="13"/>
      <c r="N82" s="7"/>
    </row>
    <row r="83" spans="4:18" ht="20.100000000000001" customHeight="1" thickBot="1" x14ac:dyDescent="0.35">
      <c r="D83" s="20"/>
      <c r="E83" s="53"/>
      <c r="F83" s="111" t="s">
        <v>1</v>
      </c>
      <c r="G83" s="118">
        <f t="shared" ref="G83" si="1">SUM(G77:G82)</f>
        <v>4000</v>
      </c>
      <c r="H83" s="119">
        <f>SUM(H77:H82)</f>
        <v>75.454545454545482</v>
      </c>
      <c r="I83" s="27"/>
      <c r="J83" s="13"/>
      <c r="K83" s="13"/>
      <c r="L83" s="13"/>
      <c r="M83" s="13"/>
      <c r="N83" s="7"/>
    </row>
    <row r="84" spans="4:18" ht="20.100000000000001" customHeight="1" x14ac:dyDescent="0.3">
      <c r="D84" s="20"/>
      <c r="E84" s="53"/>
      <c r="F84" s="48"/>
      <c r="G84" s="54"/>
      <c r="H84" s="55"/>
      <c r="I84" s="27"/>
      <c r="J84" s="13"/>
      <c r="K84" s="13"/>
      <c r="L84" s="13"/>
      <c r="M84" s="13"/>
      <c r="N84" s="7"/>
    </row>
    <row r="85" spans="4:18" ht="20.100000000000001" customHeight="1" x14ac:dyDescent="0.3">
      <c r="D85" s="20"/>
      <c r="E85" s="10"/>
      <c r="F85" s="7"/>
      <c r="G85" s="7"/>
      <c r="H85" s="7"/>
      <c r="I85" s="21"/>
      <c r="J85" s="7"/>
      <c r="K85" s="7"/>
      <c r="L85" s="7"/>
      <c r="M85" s="7"/>
      <c r="N85" s="7"/>
      <c r="O85" s="7"/>
      <c r="P85" s="7"/>
      <c r="Q85" s="7"/>
      <c r="R85" s="7"/>
    </row>
    <row r="86" spans="4:18" ht="20.100000000000001" customHeight="1" x14ac:dyDescent="0.3">
      <c r="D86" s="20"/>
      <c r="E86" s="46" t="s">
        <v>11</v>
      </c>
      <c r="F86" s="13" t="s">
        <v>57</v>
      </c>
      <c r="G86" s="13"/>
      <c r="H86" s="13"/>
      <c r="I86" s="27"/>
      <c r="J86" s="13"/>
      <c r="K86" s="13"/>
      <c r="L86" s="13"/>
      <c r="M86" s="13"/>
      <c r="N86" s="7"/>
      <c r="O86" s="7"/>
      <c r="P86" s="7"/>
      <c r="Q86" s="7"/>
      <c r="R86" s="7"/>
    </row>
    <row r="87" spans="4:18" ht="20.100000000000001" customHeight="1" x14ac:dyDescent="0.3">
      <c r="D87" s="20"/>
      <c r="E87" s="53"/>
      <c r="F87" s="13" t="s">
        <v>56</v>
      </c>
      <c r="G87" s="13"/>
      <c r="H87" s="13"/>
      <c r="I87" s="27"/>
      <c r="J87" s="13"/>
      <c r="K87" s="13"/>
      <c r="L87" s="13"/>
      <c r="M87" s="13"/>
      <c r="N87" s="7"/>
      <c r="O87" s="24"/>
      <c r="P87" s="23"/>
      <c r="Q87" s="24"/>
      <c r="R87" s="24"/>
    </row>
    <row r="88" spans="4:18" ht="20.100000000000001" customHeight="1" x14ac:dyDescent="0.3">
      <c r="D88" s="20"/>
      <c r="E88" s="53"/>
      <c r="F88" s="13" t="s">
        <v>45</v>
      </c>
      <c r="G88" s="13"/>
      <c r="H88" s="13"/>
      <c r="I88" s="27"/>
      <c r="J88" s="13"/>
      <c r="K88" s="13"/>
      <c r="L88" s="13"/>
      <c r="M88" s="13"/>
      <c r="N88" s="7"/>
      <c r="O88" s="24"/>
      <c r="P88" s="23"/>
      <c r="Q88" s="24"/>
      <c r="R88" s="24"/>
    </row>
    <row r="89" spans="4:18" ht="20.100000000000001" customHeight="1" thickBot="1" x14ac:dyDescent="0.35">
      <c r="D89" s="20"/>
      <c r="E89" s="20"/>
      <c r="F89" s="20"/>
      <c r="G89" s="20"/>
      <c r="H89" s="20"/>
      <c r="I89" s="20"/>
      <c r="J89" s="7"/>
      <c r="K89" s="7"/>
      <c r="L89" s="7"/>
      <c r="M89" s="7"/>
      <c r="N89" s="7"/>
      <c r="O89" s="24"/>
      <c r="P89" s="23"/>
      <c r="Q89" s="24"/>
      <c r="R89" s="24"/>
    </row>
    <row r="90" spans="4:18" ht="20.100000000000001" customHeight="1" thickBot="1" x14ac:dyDescent="0.35">
      <c r="D90" s="20"/>
      <c r="F90" s="177" t="s">
        <v>35</v>
      </c>
      <c r="G90" s="178"/>
      <c r="H90" s="29"/>
      <c r="J90" s="7"/>
      <c r="K90" s="7"/>
      <c r="L90" s="7"/>
      <c r="M90" s="21"/>
      <c r="N90" s="7"/>
      <c r="O90" s="24"/>
      <c r="P90" s="23"/>
      <c r="Q90" s="24"/>
      <c r="R90" s="24"/>
    </row>
    <row r="91" spans="4:18" ht="20.100000000000001" customHeight="1" x14ac:dyDescent="0.3">
      <c r="D91" s="20"/>
      <c r="F91" s="81" t="s">
        <v>36</v>
      </c>
      <c r="G91" s="82"/>
      <c r="J91" s="7"/>
      <c r="K91" s="7"/>
      <c r="L91" s="7"/>
      <c r="M91" s="21"/>
      <c r="N91" s="7"/>
    </row>
    <row r="92" spans="4:18" ht="20.100000000000001" customHeight="1" x14ac:dyDescent="0.3">
      <c r="D92" s="20"/>
      <c r="F92" s="83" t="s">
        <v>37</v>
      </c>
      <c r="G92" s="84"/>
      <c r="J92" s="7"/>
      <c r="K92" s="22"/>
      <c r="L92" s="22"/>
      <c r="M92" s="23"/>
      <c r="N92" s="7"/>
    </row>
    <row r="93" spans="4:18" ht="20.100000000000001" customHeight="1" thickBot="1" x14ac:dyDescent="0.35">
      <c r="D93" s="20"/>
      <c r="F93" s="85" t="s">
        <v>38</v>
      </c>
      <c r="G93" s="86"/>
      <c r="J93" s="22"/>
      <c r="K93" s="7"/>
      <c r="L93" s="7"/>
      <c r="M93" s="24"/>
      <c r="N93" s="23"/>
    </row>
    <row r="94" spans="4:18" ht="20.100000000000001" customHeight="1" thickBot="1" x14ac:dyDescent="0.35">
      <c r="D94" s="20"/>
      <c r="G94"/>
      <c r="H94"/>
      <c r="I94"/>
      <c r="K94" s="7"/>
      <c r="L94" s="7"/>
      <c r="M94" s="24"/>
      <c r="N94" s="24"/>
    </row>
    <row r="95" spans="4:18" ht="20.100000000000001" customHeight="1" thickBot="1" x14ac:dyDescent="0.4">
      <c r="D95" s="20"/>
      <c r="E95" s="45" t="s">
        <v>44</v>
      </c>
      <c r="F95" s="62"/>
      <c r="H95" s="30"/>
      <c r="I95"/>
      <c r="L95" s="7"/>
      <c r="N95" s="24"/>
    </row>
    <row r="96" spans="4:18" ht="20.100000000000001" customHeight="1" x14ac:dyDescent="0.3">
      <c r="D96" s="20"/>
      <c r="E96" s="20"/>
      <c r="F96" s="20"/>
      <c r="G96" s="20"/>
      <c r="H96" s="20"/>
      <c r="I96" s="24"/>
      <c r="J96" s="24"/>
      <c r="K96" s="24"/>
      <c r="L96" s="24"/>
      <c r="M96" s="24"/>
      <c r="N96" s="24"/>
    </row>
    <row r="97" spans="4:14" ht="20.100000000000001" customHeight="1" x14ac:dyDescent="0.3">
      <c r="D97" s="46" t="s">
        <v>15</v>
      </c>
      <c r="E97" s="13" t="s">
        <v>41</v>
      </c>
      <c r="F97" s="13"/>
      <c r="G97" s="13"/>
      <c r="H97" s="13"/>
      <c r="I97" s="25"/>
      <c r="J97" s="25"/>
      <c r="K97" s="25"/>
      <c r="L97" s="25"/>
      <c r="M97" s="25"/>
      <c r="N97" s="24"/>
    </row>
    <row r="98" spans="4:14" ht="20.100000000000001" customHeight="1" x14ac:dyDescent="0.35">
      <c r="D98" s="13"/>
      <c r="E98" s="13" t="s">
        <v>67</v>
      </c>
      <c r="F98" s="13"/>
      <c r="G98" s="13"/>
      <c r="H98" s="13"/>
      <c r="I98" s="25"/>
      <c r="J98" s="25"/>
      <c r="K98" s="25"/>
      <c r="L98" s="25"/>
      <c r="M98" s="25"/>
      <c r="N98" s="24"/>
    </row>
    <row r="99" spans="4:14" ht="20.100000000000001" customHeight="1" x14ac:dyDescent="0.3">
      <c r="D99" s="13"/>
      <c r="E99" s="13" t="s">
        <v>64</v>
      </c>
      <c r="F99" s="13"/>
      <c r="G99" s="13"/>
      <c r="H99" s="13"/>
      <c r="I99" s="13"/>
      <c r="J99" s="13"/>
      <c r="K99" s="13"/>
      <c r="L99" s="13"/>
      <c r="M99" s="13"/>
      <c r="N99" s="24"/>
    </row>
    <row r="100" spans="4:14" ht="20.100000000000001" customHeight="1" x14ac:dyDescent="0.3">
      <c r="D100" s="13"/>
      <c r="E100" s="13"/>
      <c r="F100" s="13"/>
      <c r="G100" s="13"/>
      <c r="H100" s="13"/>
      <c r="I100" s="25"/>
      <c r="J100" s="25"/>
      <c r="K100" s="25"/>
      <c r="L100" s="25"/>
      <c r="M100" s="25"/>
      <c r="N100" s="7"/>
    </row>
    <row r="101" spans="4:14" ht="20.100000000000001" customHeight="1" x14ac:dyDescent="0.35">
      <c r="D101" s="13"/>
      <c r="E101" s="13" t="s">
        <v>47</v>
      </c>
      <c r="F101" s="13"/>
      <c r="G101" s="13"/>
      <c r="H101" s="13"/>
      <c r="I101" s="13"/>
      <c r="J101" s="13"/>
      <c r="K101" s="13"/>
      <c r="L101" s="25"/>
      <c r="M101" s="25"/>
      <c r="N101" s="24"/>
    </row>
    <row r="102" spans="4:14" ht="20.100000000000001" customHeight="1" x14ac:dyDescent="0.3">
      <c r="D102" s="13"/>
      <c r="E102" s="13" t="s">
        <v>66</v>
      </c>
      <c r="F102" s="13"/>
      <c r="G102" s="13"/>
      <c r="H102" s="13"/>
      <c r="I102" s="13"/>
      <c r="J102" s="13"/>
      <c r="K102" s="13"/>
      <c r="L102" s="25"/>
      <c r="M102" s="25"/>
      <c r="N102" s="24"/>
    </row>
    <row r="103" spans="4:14" ht="20.100000000000001" customHeight="1" thickBot="1" x14ac:dyDescent="0.35">
      <c r="D103" s="20"/>
      <c r="E103" s="7"/>
      <c r="F103" s="7"/>
      <c r="K103" s="24"/>
      <c r="L103" s="24"/>
      <c r="M103" s="24"/>
      <c r="N103" s="24"/>
    </row>
    <row r="104" spans="4:14" ht="20.100000000000001" customHeight="1" thickBot="1" x14ac:dyDescent="0.35">
      <c r="D104" s="20"/>
      <c r="E104" s="45" t="s">
        <v>44</v>
      </c>
      <c r="F104" s="182" t="s">
        <v>39</v>
      </c>
      <c r="G104" s="183"/>
      <c r="H104" s="183"/>
      <c r="I104" s="184"/>
      <c r="J104" s="28"/>
      <c r="N104" s="24"/>
    </row>
    <row r="105" spans="4:14" ht="25.35" customHeight="1" thickBot="1" x14ac:dyDescent="0.4">
      <c r="D105" s="20"/>
      <c r="E105" s="7"/>
      <c r="F105" s="63" t="s">
        <v>27</v>
      </c>
      <c r="G105" s="66" t="s">
        <v>31</v>
      </c>
      <c r="H105" s="64" t="s">
        <v>32</v>
      </c>
      <c r="I105" s="65" t="s">
        <v>33</v>
      </c>
      <c r="J105" s="16"/>
    </row>
    <row r="106" spans="4:14" ht="20.100000000000001" customHeight="1" x14ac:dyDescent="0.3">
      <c r="D106" s="20"/>
      <c r="E106" s="7"/>
      <c r="F106" s="88">
        <v>0</v>
      </c>
      <c r="G106" s="94">
        <v>3443</v>
      </c>
      <c r="H106" s="136"/>
      <c r="I106" s="133"/>
      <c r="J106" s="70"/>
    </row>
    <row r="107" spans="4:14" ht="20.100000000000001" customHeight="1" x14ac:dyDescent="0.3">
      <c r="D107" s="20"/>
      <c r="E107" s="7"/>
      <c r="F107" s="90">
        <v>1</v>
      </c>
      <c r="G107" s="95">
        <v>500</v>
      </c>
      <c r="H107" s="137"/>
      <c r="I107" s="134"/>
      <c r="J107" s="70"/>
    </row>
    <row r="108" spans="4:14" ht="20.100000000000001" customHeight="1" x14ac:dyDescent="0.3">
      <c r="D108" s="20"/>
      <c r="E108" s="7"/>
      <c r="F108" s="90">
        <v>2</v>
      </c>
      <c r="G108" s="95">
        <v>51</v>
      </c>
      <c r="H108" s="137"/>
      <c r="I108" s="134"/>
      <c r="J108" s="70"/>
    </row>
    <row r="109" spans="4:14" ht="20.100000000000001" customHeight="1" x14ac:dyDescent="0.3">
      <c r="D109" s="20"/>
      <c r="E109" s="7"/>
      <c r="F109" s="90">
        <v>3</v>
      </c>
      <c r="G109" s="95">
        <v>5</v>
      </c>
      <c r="H109" s="137"/>
      <c r="I109" s="134"/>
      <c r="J109" s="70"/>
    </row>
    <row r="110" spans="4:14" ht="20.100000000000001" customHeight="1" x14ac:dyDescent="0.3">
      <c r="D110" s="20"/>
      <c r="E110" s="7"/>
      <c r="F110" s="90">
        <v>4</v>
      </c>
      <c r="G110" s="95">
        <v>1</v>
      </c>
      <c r="H110" s="137"/>
      <c r="I110" s="134"/>
      <c r="J110" s="70"/>
    </row>
    <row r="111" spans="4:14" ht="20.100000000000001" customHeight="1" thickBot="1" x14ac:dyDescent="0.35">
      <c r="D111" s="20"/>
      <c r="E111" s="7"/>
      <c r="F111" s="92" t="s">
        <v>0</v>
      </c>
      <c r="G111" s="96">
        <v>0</v>
      </c>
      <c r="H111" s="138"/>
      <c r="I111" s="135"/>
      <c r="J111" s="58"/>
    </row>
    <row r="112" spans="4:14" ht="20.100000000000001" customHeight="1" thickBot="1" x14ac:dyDescent="0.35">
      <c r="D112" s="20"/>
      <c r="E112" s="8"/>
      <c r="F112" s="111" t="s">
        <v>1</v>
      </c>
      <c r="G112" s="59">
        <f t="shared" ref="G112" si="2">SUM(G106:G111)</f>
        <v>4000</v>
      </c>
      <c r="H112" s="139"/>
      <c r="I112" s="71"/>
      <c r="J112" s="9"/>
    </row>
    <row r="113" spans="4:14" ht="20.100000000000001" customHeight="1" x14ac:dyDescent="0.3">
      <c r="D113" s="20"/>
      <c r="E113" s="8"/>
      <c r="F113" s="8"/>
      <c r="G113" s="8"/>
      <c r="H113" s="72"/>
      <c r="I113" s="73"/>
      <c r="J113" s="9"/>
    </row>
    <row r="114" spans="4:14" ht="20.100000000000001" customHeight="1" x14ac:dyDescent="0.3">
      <c r="D114" s="20"/>
    </row>
    <row r="115" spans="4:14" ht="20.100000000000001" customHeight="1" x14ac:dyDescent="0.3">
      <c r="D115" s="46" t="s">
        <v>16</v>
      </c>
      <c r="E115" s="46" t="s">
        <v>46</v>
      </c>
      <c r="F115" s="13"/>
      <c r="G115" s="13"/>
      <c r="H115" s="13"/>
      <c r="I115" s="13"/>
      <c r="J115" s="13"/>
      <c r="K115" s="13"/>
      <c r="L115" s="13"/>
      <c r="M115" s="13"/>
    </row>
    <row r="116" spans="4:14" ht="20.100000000000001" customHeight="1" x14ac:dyDescent="0.3">
      <c r="D116" s="12"/>
      <c r="E116" s="13" t="s">
        <v>59</v>
      </c>
      <c r="F116" s="13"/>
      <c r="G116" s="13"/>
      <c r="H116" s="13"/>
      <c r="I116" s="13"/>
      <c r="J116" s="13"/>
      <c r="K116" s="13"/>
      <c r="L116" s="13"/>
      <c r="M116" s="13"/>
    </row>
    <row r="117" spans="4:14" ht="20.100000000000001" customHeight="1" x14ac:dyDescent="0.3">
      <c r="D117" s="12"/>
      <c r="E117" s="13" t="s">
        <v>58</v>
      </c>
      <c r="F117" s="13"/>
      <c r="G117" s="13"/>
      <c r="H117" s="13"/>
      <c r="I117" s="13"/>
      <c r="J117" s="13"/>
      <c r="K117" s="13"/>
      <c r="L117" s="13"/>
      <c r="M117" s="13"/>
      <c r="N117" s="7"/>
    </row>
    <row r="118" spans="4:14" ht="20.100000000000001" customHeight="1" thickBot="1" x14ac:dyDescent="0.35">
      <c r="D118" s="20"/>
      <c r="N118" s="7"/>
    </row>
    <row r="119" spans="4:14" ht="20.100000000000001" customHeight="1" x14ac:dyDescent="0.3">
      <c r="D119" s="20"/>
      <c r="E119" s="45" t="s">
        <v>44</v>
      </c>
      <c r="F119" s="128" t="s">
        <v>6</v>
      </c>
      <c r="G119" s="185"/>
      <c r="H119" s="186"/>
      <c r="I119" s="186"/>
      <c r="J119" s="186"/>
      <c r="K119" s="186"/>
      <c r="L119" s="187"/>
      <c r="N119" s="7"/>
    </row>
    <row r="120" spans="4:14" ht="20.100000000000001" customHeight="1" thickBot="1" x14ac:dyDescent="0.35">
      <c r="D120" s="20"/>
      <c r="E120" s="7"/>
      <c r="F120" s="129" t="s">
        <v>7</v>
      </c>
      <c r="G120" s="188"/>
      <c r="H120" s="188"/>
      <c r="I120" s="188"/>
      <c r="J120" s="188"/>
      <c r="K120" s="188"/>
      <c r="L120" s="189"/>
    </row>
    <row r="121" spans="4:14" ht="20.100000000000001" customHeight="1" x14ac:dyDescent="0.3">
      <c r="D121" s="20"/>
      <c r="E121" s="7"/>
      <c r="F121" s="130" t="s">
        <v>3</v>
      </c>
      <c r="G121" s="199"/>
      <c r="H121" s="200"/>
      <c r="I121" s="200"/>
      <c r="J121" s="200"/>
      <c r="K121" s="200"/>
      <c r="L121" s="201"/>
    </row>
    <row r="122" spans="4:14" ht="36.75" customHeight="1" x14ac:dyDescent="0.3">
      <c r="D122" s="20"/>
      <c r="E122" s="7"/>
      <c r="F122" s="132" t="s">
        <v>4</v>
      </c>
      <c r="G122" s="202"/>
      <c r="H122" s="203"/>
      <c r="I122" s="203"/>
      <c r="J122" s="203"/>
      <c r="K122" s="203"/>
      <c r="L122" s="204"/>
    </row>
    <row r="123" spans="4:14" ht="20.100000000000001" customHeight="1" thickBot="1" x14ac:dyDescent="0.35">
      <c r="D123" s="20"/>
      <c r="E123" s="7"/>
      <c r="F123" s="131" t="s">
        <v>2</v>
      </c>
      <c r="G123" s="205"/>
      <c r="H123" s="206"/>
      <c r="I123" s="206"/>
      <c r="J123" s="206"/>
      <c r="K123" s="206"/>
      <c r="L123" s="207"/>
    </row>
    <row r="124" spans="4:14" ht="20.100000000000001" customHeight="1" x14ac:dyDescent="0.3">
      <c r="D124" s="20"/>
      <c r="E124" s="7"/>
      <c r="F124" s="171" t="s">
        <v>5</v>
      </c>
      <c r="G124" s="173"/>
      <c r="H124" s="173"/>
      <c r="I124" s="173"/>
      <c r="J124" s="173"/>
      <c r="K124" s="173"/>
      <c r="L124" s="174"/>
    </row>
    <row r="125" spans="4:14" ht="20.100000000000001" customHeight="1" thickBot="1" x14ac:dyDescent="0.35">
      <c r="D125" s="20"/>
      <c r="E125" s="7"/>
      <c r="F125" s="172"/>
      <c r="G125" s="175"/>
      <c r="H125" s="175"/>
      <c r="I125" s="175"/>
      <c r="J125" s="175"/>
      <c r="K125" s="175"/>
      <c r="L125" s="176"/>
    </row>
    <row r="126" spans="4:14" ht="20.100000000000001" customHeight="1" x14ac:dyDescent="0.3">
      <c r="D126" s="20"/>
      <c r="E126" s="20"/>
      <c r="F126" s="20"/>
      <c r="G126" s="20"/>
      <c r="H126" s="20"/>
      <c r="I126" s="20"/>
      <c r="J126" s="20"/>
      <c r="K126" s="20"/>
      <c r="L126" s="20"/>
      <c r="M126" s="20"/>
    </row>
    <row r="127" spans="4:14" ht="20.100000000000001" customHeight="1" x14ac:dyDescent="0.3">
      <c r="D127" s="20"/>
      <c r="E127" s="20"/>
      <c r="F127" s="20"/>
      <c r="G127" s="20"/>
      <c r="H127" s="20"/>
      <c r="I127" s="20"/>
      <c r="J127" s="20"/>
      <c r="K127" s="20"/>
      <c r="L127" s="20"/>
      <c r="M127" s="20"/>
      <c r="N127" s="4"/>
    </row>
    <row r="128" spans="4:14" ht="20.100000000000001" customHeight="1" x14ac:dyDescent="0.25">
      <c r="N128" s="4"/>
    </row>
    <row r="131" spans="11:14" ht="20.100000000000001" customHeight="1" x14ac:dyDescent="0.25">
      <c r="K131" s="33"/>
      <c r="L131" s="33"/>
    </row>
    <row r="132" spans="11:14" ht="20.100000000000001" customHeight="1" x14ac:dyDescent="0.25">
      <c r="K132" s="3"/>
      <c r="L132" s="3"/>
    </row>
    <row r="134" spans="11:14" ht="20.100000000000001" customHeight="1" x14ac:dyDescent="0.25">
      <c r="M134" s="33"/>
    </row>
    <row r="135" spans="11:14" ht="20.100000000000001" customHeight="1" x14ac:dyDescent="0.25">
      <c r="M135" s="3"/>
    </row>
    <row r="136" spans="11:14" ht="20.100000000000001" customHeight="1" x14ac:dyDescent="0.25">
      <c r="N136" s="33"/>
    </row>
    <row r="137" spans="11:14" ht="20.100000000000001" customHeight="1" x14ac:dyDescent="0.25">
      <c r="N137" s="3"/>
    </row>
  </sheetData>
  <mergeCells count="13">
    <mergeCell ref="A1:C3"/>
    <mergeCell ref="F124:F125"/>
    <mergeCell ref="G124:L125"/>
    <mergeCell ref="F90:G90"/>
    <mergeCell ref="F74:H74"/>
    <mergeCell ref="F104:I104"/>
    <mergeCell ref="F49:I49"/>
    <mergeCell ref="G119:L119"/>
    <mergeCell ref="G120:L120"/>
    <mergeCell ref="F36:J38"/>
    <mergeCell ref="G121:L121"/>
    <mergeCell ref="G122:L122"/>
    <mergeCell ref="G123:L123"/>
  </mergeCells>
  <pageMargins left="0.7" right="0.7" top="0.75" bottom="0.75" header="0.3" footer="0.3"/>
  <pageSetup orientation="portrait" horizontalDpi="0" verticalDpi="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1DCB6-F525-4BC8-AFF9-1F4989C3C903}">
  <dimension ref="A1:R154"/>
  <sheetViews>
    <sheetView tabSelected="1" zoomScale="82" zoomScaleNormal="82" workbookViewId="0">
      <pane xSplit="3" ySplit="4" topLeftCell="D5" activePane="bottomRight" state="frozen"/>
      <selection pane="topRight" activeCell="D1" sqref="D1"/>
      <selection pane="bottomLeft" activeCell="A5" sqref="A5"/>
      <selection pane="bottomRight" activeCell="O132" sqref="O132"/>
    </sheetView>
  </sheetViews>
  <sheetFormatPr defaultColWidth="12.625" defaultRowHeight="20.100000000000001" customHeight="1" x14ac:dyDescent="0.25"/>
  <cols>
    <col min="1" max="1" width="7" style="161" hidden="1" customWidth="1"/>
    <col min="2" max="2" width="10.625" style="162" hidden="1" customWidth="1"/>
    <col min="3" max="3" width="10.625" style="163" hidden="1" customWidth="1"/>
    <col min="4" max="4" width="10.625" style="1" customWidth="1"/>
    <col min="5" max="5" width="12.625" style="1"/>
    <col min="6" max="6" width="16.875" style="1" customWidth="1"/>
    <col min="7" max="7" width="24.625" style="1" customWidth="1"/>
    <col min="8" max="9" width="12.625" style="1"/>
    <col min="10" max="10" width="20.25" style="1" bestFit="1" customWidth="1"/>
    <col min="11" max="12" width="12.625" style="1"/>
    <col min="13" max="13" width="14" style="1" customWidth="1"/>
    <col min="14" max="14" width="12.625" style="1" customWidth="1"/>
    <col min="15" max="16384" width="12.625" style="1"/>
  </cols>
  <sheetData>
    <row r="1" spans="1:15" s="36" customFormat="1" ht="6" customHeight="1" x14ac:dyDescent="0.25">
      <c r="A1" s="208"/>
      <c r="B1" s="208"/>
      <c r="C1" s="208"/>
    </row>
    <row r="2" spans="1:15" s="74" customFormat="1" ht="6" customHeight="1" x14ac:dyDescent="0.25">
      <c r="A2" s="208"/>
      <c r="B2" s="208"/>
      <c r="C2" s="208"/>
      <c r="E2" s="168"/>
      <c r="F2" s="168"/>
      <c r="G2" s="168"/>
      <c r="H2" s="168"/>
      <c r="I2" s="168"/>
      <c r="J2" s="168"/>
    </row>
    <row r="3" spans="1:15" s="80" customFormat="1" ht="6" customHeight="1" x14ac:dyDescent="0.25">
      <c r="A3" s="208"/>
      <c r="B3" s="208"/>
      <c r="C3" s="208"/>
      <c r="E3" s="169"/>
      <c r="F3" s="169"/>
      <c r="G3" s="169"/>
      <c r="H3" s="169"/>
      <c r="I3" s="169"/>
      <c r="J3" s="169"/>
    </row>
    <row r="4" spans="1:15" ht="20.100000000000001" customHeight="1" x14ac:dyDescent="0.25">
      <c r="B4" s="164"/>
      <c r="C4" s="164"/>
      <c r="D4" s="43" t="s">
        <v>23</v>
      </c>
      <c r="E4" s="12"/>
      <c r="F4" s="38"/>
      <c r="G4" s="38"/>
      <c r="H4" s="38"/>
      <c r="I4" s="38"/>
      <c r="J4" s="38"/>
      <c r="K4" s="38"/>
      <c r="L4" s="38"/>
      <c r="M4" s="38"/>
      <c r="N4" s="44"/>
    </row>
    <row r="5" spans="1:15" ht="20.100000000000001" customHeight="1" x14ac:dyDescent="0.25">
      <c r="B5" s="164"/>
      <c r="C5" s="164"/>
      <c r="D5" s="42" t="s">
        <v>52</v>
      </c>
      <c r="E5" s="12"/>
      <c r="F5" s="38"/>
      <c r="G5" s="38"/>
      <c r="H5" s="38"/>
      <c r="I5" s="38"/>
      <c r="J5" s="38"/>
      <c r="K5" s="38"/>
      <c r="L5" s="38"/>
      <c r="M5" s="38"/>
      <c r="N5" s="44"/>
    </row>
    <row r="6" spans="1:15" ht="20.100000000000001" customHeight="1" x14ac:dyDescent="0.25">
      <c r="B6" s="164"/>
      <c r="C6" s="164"/>
      <c r="D6" s="42" t="s">
        <v>24</v>
      </c>
      <c r="E6" s="12"/>
      <c r="F6" s="38"/>
      <c r="G6" s="38"/>
      <c r="H6" s="38"/>
      <c r="I6" s="38"/>
      <c r="J6" s="38"/>
      <c r="K6" s="38"/>
      <c r="L6" s="38"/>
      <c r="M6" s="38"/>
      <c r="N6" s="44"/>
    </row>
    <row r="7" spans="1:15" ht="20.100000000000001" customHeight="1" x14ac:dyDescent="0.25">
      <c r="B7" s="164"/>
      <c r="C7" s="164"/>
      <c r="D7" s="42" t="s">
        <v>25</v>
      </c>
      <c r="E7" s="12"/>
      <c r="F7" s="38"/>
      <c r="G7" s="38"/>
      <c r="H7" s="38"/>
      <c r="I7" s="38"/>
      <c r="J7" s="38"/>
      <c r="K7" s="38"/>
      <c r="L7" s="38"/>
      <c r="M7" s="38"/>
      <c r="N7" s="44"/>
    </row>
    <row r="8" spans="1:15" ht="20.100000000000001" customHeight="1" x14ac:dyDescent="0.25">
      <c r="B8" s="164"/>
      <c r="C8" s="164"/>
      <c r="D8" s="42" t="s">
        <v>51</v>
      </c>
      <c r="E8" s="12"/>
      <c r="F8" s="38"/>
      <c r="G8" s="38"/>
      <c r="H8" s="38"/>
      <c r="I8" s="38"/>
      <c r="J8" s="38"/>
      <c r="K8" s="38"/>
      <c r="L8" s="38"/>
      <c r="M8" s="38"/>
      <c r="N8" s="44"/>
    </row>
    <row r="9" spans="1:15" ht="20.100000000000001" customHeight="1" x14ac:dyDescent="0.25">
      <c r="B9" s="164"/>
      <c r="C9" s="164"/>
      <c r="D9" s="42" t="s">
        <v>53</v>
      </c>
      <c r="E9" s="12"/>
      <c r="F9" s="38"/>
      <c r="G9" s="38"/>
      <c r="H9" s="38"/>
      <c r="I9" s="38"/>
      <c r="J9" s="38"/>
      <c r="K9" s="38"/>
      <c r="L9" s="38"/>
      <c r="M9" s="38"/>
      <c r="N9" s="44"/>
      <c r="O9" s="2"/>
    </row>
    <row r="10" spans="1:15" ht="20.100000000000001" customHeight="1" x14ac:dyDescent="0.25">
      <c r="B10" s="161"/>
      <c r="C10" s="165"/>
      <c r="D10" s="42" t="s">
        <v>54</v>
      </c>
      <c r="E10" s="12"/>
      <c r="F10" s="38"/>
      <c r="G10" s="38"/>
      <c r="H10" s="38"/>
      <c r="I10" s="38"/>
      <c r="J10" s="38"/>
      <c r="K10" s="38"/>
      <c r="L10" s="38"/>
      <c r="M10" s="38"/>
      <c r="N10" s="44"/>
    </row>
    <row r="11" spans="1:15" ht="20.100000000000001" customHeight="1" x14ac:dyDescent="0.25">
      <c r="B11" s="161"/>
      <c r="C11" s="165"/>
      <c r="D11" s="5"/>
      <c r="F11" s="5"/>
      <c r="G11" s="5"/>
      <c r="H11" s="5"/>
      <c r="I11" s="5"/>
      <c r="J11" s="5"/>
      <c r="K11" s="5"/>
      <c r="L11" s="5"/>
      <c r="M11" s="5"/>
      <c r="N11" s="5"/>
    </row>
    <row r="12" spans="1:15" ht="20.100000000000001" customHeight="1" thickBot="1" x14ac:dyDescent="0.3">
      <c r="B12" s="161"/>
      <c r="D12" s="37" t="s">
        <v>50</v>
      </c>
      <c r="E12" s="37"/>
      <c r="F12" s="37"/>
      <c r="G12" s="6"/>
      <c r="H12" s="5"/>
      <c r="I12" s="5"/>
      <c r="J12" s="5"/>
      <c r="K12" s="5"/>
      <c r="L12" s="5"/>
      <c r="M12" s="5"/>
      <c r="N12" s="5"/>
    </row>
    <row r="13" spans="1:15" ht="20.100000000000001" customHeight="1" thickBot="1" x14ac:dyDescent="0.3">
      <c r="B13" s="161"/>
      <c r="D13" s="39"/>
      <c r="E13" s="40" t="s">
        <v>26</v>
      </c>
      <c r="F13" s="41"/>
      <c r="H13" s="5"/>
      <c r="I13" s="5"/>
      <c r="J13" s="5"/>
      <c r="K13" s="5"/>
      <c r="L13" s="5"/>
      <c r="M13" s="5"/>
      <c r="N13" s="5"/>
    </row>
    <row r="14" spans="1:15" ht="20.100000000000001" customHeight="1" x14ac:dyDescent="0.25">
      <c r="B14" s="161"/>
    </row>
    <row r="15" spans="1:15" ht="20.100000000000001" customHeight="1" x14ac:dyDescent="0.3">
      <c r="B15" s="161"/>
      <c r="D15" s="31" t="s">
        <v>19</v>
      </c>
      <c r="E15" s="12"/>
      <c r="F15" s="12"/>
      <c r="G15" s="12"/>
      <c r="H15" s="12"/>
      <c r="I15" s="12"/>
      <c r="J15" s="12"/>
      <c r="K15" s="12"/>
      <c r="L15" s="12"/>
      <c r="M15" s="12"/>
    </row>
    <row r="16" spans="1:15" ht="20.100000000000001" customHeight="1" thickBot="1" x14ac:dyDescent="0.3">
      <c r="B16" s="161"/>
      <c r="D16" s="12"/>
      <c r="E16" s="12"/>
      <c r="F16" s="12"/>
      <c r="G16" s="12"/>
      <c r="H16" s="12"/>
      <c r="I16" s="12"/>
      <c r="J16" s="12"/>
      <c r="K16" s="12"/>
      <c r="L16" s="12"/>
      <c r="M16" s="12"/>
    </row>
    <row r="17" spans="2:13" ht="20.100000000000001" customHeight="1" thickBot="1" x14ac:dyDescent="0.45">
      <c r="B17" s="161"/>
      <c r="D17" s="12"/>
      <c r="E17" s="12"/>
      <c r="F17" s="56" t="s">
        <v>27</v>
      </c>
      <c r="G17" s="57" t="s">
        <v>31</v>
      </c>
      <c r="H17" s="12"/>
      <c r="I17" s="12"/>
      <c r="J17" s="12"/>
      <c r="K17" s="12"/>
      <c r="L17" s="12"/>
      <c r="M17" s="12"/>
    </row>
    <row r="18" spans="2:13" ht="20.100000000000001" customHeight="1" x14ac:dyDescent="0.3">
      <c r="B18" s="161"/>
      <c r="D18" s="12"/>
      <c r="E18" s="12"/>
      <c r="F18" s="88">
        <v>0</v>
      </c>
      <c r="G18" s="89">
        <v>3443</v>
      </c>
      <c r="H18" s="12"/>
      <c r="I18" s="12"/>
      <c r="J18" s="12"/>
      <c r="K18" s="12"/>
      <c r="L18" s="12"/>
      <c r="M18" s="12"/>
    </row>
    <row r="19" spans="2:13" ht="20.100000000000001" customHeight="1" x14ac:dyDescent="0.3">
      <c r="B19" s="161"/>
      <c r="D19" s="12"/>
      <c r="E19" s="12"/>
      <c r="F19" s="90">
        <v>1</v>
      </c>
      <c r="G19" s="91">
        <v>500</v>
      </c>
      <c r="H19" s="12"/>
      <c r="I19" s="12"/>
      <c r="J19" s="12"/>
      <c r="K19" s="12"/>
      <c r="L19" s="12"/>
      <c r="M19" s="12"/>
    </row>
    <row r="20" spans="2:13" ht="20.100000000000001" customHeight="1" x14ac:dyDescent="0.3">
      <c r="B20" s="161"/>
      <c r="D20" s="12"/>
      <c r="E20" s="12"/>
      <c r="F20" s="90">
        <v>2</v>
      </c>
      <c r="G20" s="91">
        <v>51</v>
      </c>
      <c r="H20" s="12"/>
      <c r="I20" s="12"/>
      <c r="J20" s="12"/>
      <c r="K20" s="12"/>
      <c r="L20" s="12"/>
      <c r="M20" s="12"/>
    </row>
    <row r="21" spans="2:13" ht="20.100000000000001" customHeight="1" x14ac:dyDescent="0.3">
      <c r="B21" s="161"/>
      <c r="D21" s="12"/>
      <c r="E21" s="12"/>
      <c r="F21" s="90">
        <v>3</v>
      </c>
      <c r="G21" s="91">
        <v>5</v>
      </c>
      <c r="H21" s="12"/>
      <c r="I21" s="12"/>
      <c r="J21" s="12"/>
      <c r="K21" s="12"/>
      <c r="L21" s="12"/>
      <c r="M21" s="12"/>
    </row>
    <row r="22" spans="2:13" ht="20.100000000000001" customHeight="1" x14ac:dyDescent="0.3">
      <c r="B22" s="161"/>
      <c r="D22" s="12"/>
      <c r="E22" s="12"/>
      <c r="F22" s="90">
        <v>4</v>
      </c>
      <c r="G22" s="91">
        <v>1</v>
      </c>
      <c r="H22" s="12"/>
      <c r="I22" s="12"/>
      <c r="J22" s="12"/>
      <c r="K22" s="12"/>
      <c r="L22" s="12"/>
      <c r="M22" s="12"/>
    </row>
    <row r="23" spans="2:13" ht="20.100000000000001" customHeight="1" thickBot="1" x14ac:dyDescent="0.35">
      <c r="B23" s="161"/>
      <c r="D23" s="12"/>
      <c r="E23" s="12"/>
      <c r="F23" s="92" t="s">
        <v>0</v>
      </c>
      <c r="G23" s="93">
        <v>0</v>
      </c>
      <c r="H23" s="12"/>
      <c r="I23" s="12"/>
      <c r="J23" s="12"/>
      <c r="K23" s="12"/>
      <c r="L23" s="12"/>
      <c r="M23" s="12"/>
    </row>
    <row r="24" spans="2:13" ht="20.100000000000001" customHeight="1" thickBot="1" x14ac:dyDescent="0.35">
      <c r="B24" s="161"/>
      <c r="D24" s="12"/>
      <c r="E24" s="12"/>
      <c r="F24" s="111" t="s">
        <v>1</v>
      </c>
      <c r="G24" s="87">
        <f>SUM(G18:G23)</f>
        <v>4000</v>
      </c>
      <c r="H24" s="12"/>
      <c r="I24" s="12"/>
      <c r="J24" s="12"/>
      <c r="K24" s="12"/>
      <c r="L24" s="12"/>
      <c r="M24" s="12"/>
    </row>
    <row r="25" spans="2:13" ht="20.100000000000001" customHeight="1" x14ac:dyDescent="0.3">
      <c r="B25" s="161"/>
      <c r="D25" s="13"/>
      <c r="E25" s="13"/>
      <c r="F25" s="48"/>
      <c r="G25" s="49"/>
      <c r="H25" s="13"/>
      <c r="I25" s="13"/>
      <c r="J25" s="13"/>
      <c r="K25" s="13"/>
      <c r="L25" s="13"/>
      <c r="M25" s="13"/>
    </row>
    <row r="26" spans="2:13" ht="20.100000000000001" customHeight="1" x14ac:dyDescent="0.3">
      <c r="B26" s="161"/>
      <c r="D26" s="7"/>
      <c r="E26" s="7"/>
      <c r="F26" s="7"/>
      <c r="G26" s="7"/>
      <c r="H26" s="7"/>
      <c r="I26" s="7"/>
      <c r="J26" s="7"/>
      <c r="K26" s="7"/>
      <c r="L26" s="7"/>
      <c r="M26" s="7"/>
    </row>
    <row r="27" spans="2:13" ht="20.100000000000001" customHeight="1" thickBot="1" x14ac:dyDescent="0.35">
      <c r="B27" s="161"/>
      <c r="C27" s="161"/>
      <c r="D27" s="46" t="s">
        <v>9</v>
      </c>
      <c r="E27" s="39" t="s">
        <v>10</v>
      </c>
      <c r="F27" s="13" t="s">
        <v>8</v>
      </c>
      <c r="G27" s="13"/>
      <c r="H27" s="47"/>
      <c r="I27" s="13"/>
      <c r="J27" s="47"/>
      <c r="K27" s="13"/>
      <c r="L27" s="13"/>
      <c r="M27" s="13"/>
    </row>
    <row r="28" spans="2:13" ht="20.100000000000001" customHeight="1" thickBot="1" x14ac:dyDescent="0.35">
      <c r="B28" s="161"/>
      <c r="C28" s="161"/>
      <c r="D28" s="20"/>
      <c r="E28" s="45" t="s">
        <v>44</v>
      </c>
      <c r="F28" s="215">
        <f>SUMPRODUCT(G18:G22,F18:F22)/G24</f>
        <v>0.15525</v>
      </c>
      <c r="G28" s="7"/>
      <c r="H28" s="209"/>
      <c r="I28" s="7"/>
      <c r="J28" s="7"/>
      <c r="K28" s="7"/>
      <c r="L28" s="7"/>
      <c r="M28" s="7"/>
    </row>
    <row r="29" spans="2:13" ht="20.100000000000001" customHeight="1" x14ac:dyDescent="0.3">
      <c r="B29" s="161"/>
      <c r="C29" s="161"/>
      <c r="D29" s="20"/>
      <c r="E29" s="20"/>
      <c r="F29" s="20"/>
      <c r="G29" s="20"/>
      <c r="H29" s="20"/>
      <c r="I29" s="7"/>
      <c r="J29" s="7"/>
      <c r="K29" s="7"/>
      <c r="L29" s="7"/>
      <c r="M29" s="7"/>
    </row>
    <row r="30" spans="2:13" ht="20.100000000000001" customHeight="1" thickBot="1" x14ac:dyDescent="0.35">
      <c r="B30" s="161"/>
      <c r="C30" s="161"/>
      <c r="D30" s="20"/>
      <c r="E30" s="39" t="s">
        <v>11</v>
      </c>
      <c r="F30" s="13" t="s">
        <v>12</v>
      </c>
      <c r="G30" s="13"/>
      <c r="H30" s="13"/>
      <c r="I30" s="13"/>
      <c r="J30" s="13"/>
      <c r="K30" s="13"/>
      <c r="L30" s="13"/>
      <c r="M30" s="13"/>
    </row>
    <row r="31" spans="2:13" ht="20.100000000000001" customHeight="1" thickBot="1" x14ac:dyDescent="0.35">
      <c r="B31" s="161"/>
      <c r="C31" s="161"/>
      <c r="D31" s="20"/>
      <c r="E31" s="45" t="s">
        <v>44</v>
      </c>
      <c r="F31" s="216">
        <f>J31*G24/(G24-1)</f>
        <v>0.16718923480870218</v>
      </c>
      <c r="H31" s="225" t="s">
        <v>82</v>
      </c>
      <c r="I31" s="7"/>
      <c r="J31" s="228">
        <f>SUMPRODUCT(G18:G22,F18:F22,F18:F22)/G24-F28^2</f>
        <v>0.1671474375</v>
      </c>
      <c r="K31" s="7"/>
      <c r="L31" s="7"/>
      <c r="M31" s="7"/>
    </row>
    <row r="32" spans="2:13" ht="20.100000000000001" customHeight="1" x14ac:dyDescent="0.3">
      <c r="B32" s="161"/>
      <c r="C32" s="161"/>
      <c r="D32" s="20"/>
      <c r="E32" s="20"/>
      <c r="F32" s="20"/>
      <c r="G32" s="20"/>
      <c r="H32" s="20"/>
      <c r="I32" s="7"/>
      <c r="J32" s="7"/>
      <c r="K32" s="7"/>
      <c r="L32" s="7"/>
      <c r="M32" s="7"/>
    </row>
    <row r="33" spans="2:14" ht="20.100000000000001" customHeight="1" thickBot="1" x14ac:dyDescent="0.35">
      <c r="B33" s="161"/>
      <c r="C33" s="161"/>
      <c r="D33" s="20"/>
      <c r="E33" s="39" t="s">
        <v>21</v>
      </c>
      <c r="F33" s="13" t="s">
        <v>20</v>
      </c>
      <c r="G33" s="13"/>
      <c r="H33" s="13"/>
      <c r="I33" s="13"/>
      <c r="J33" s="13"/>
      <c r="K33" s="13"/>
      <c r="L33" s="13"/>
      <c r="M33" s="13"/>
    </row>
    <row r="34" spans="2:14" ht="20.100000000000001" customHeight="1" x14ac:dyDescent="0.3">
      <c r="B34" s="161"/>
      <c r="C34" s="161"/>
      <c r="D34" s="20"/>
      <c r="E34" s="45" t="s">
        <v>44</v>
      </c>
      <c r="F34" s="190" t="s">
        <v>69</v>
      </c>
      <c r="G34" s="191"/>
      <c r="H34" s="191"/>
      <c r="I34" s="191"/>
      <c r="J34" s="192"/>
      <c r="K34" s="7"/>
      <c r="L34" s="7"/>
      <c r="M34" s="7"/>
    </row>
    <row r="35" spans="2:14" ht="20.100000000000001" customHeight="1" x14ac:dyDescent="0.3">
      <c r="B35" s="161"/>
      <c r="C35" s="161"/>
      <c r="D35" s="20"/>
      <c r="E35" s="45"/>
      <c r="F35" s="193"/>
      <c r="G35" s="212"/>
      <c r="H35" s="212"/>
      <c r="I35" s="212"/>
      <c r="J35" s="195"/>
      <c r="K35" s="7"/>
      <c r="L35" s="7"/>
      <c r="M35" s="7"/>
    </row>
    <row r="36" spans="2:14" ht="20.100000000000001" customHeight="1" thickBot="1" x14ac:dyDescent="0.35">
      <c r="B36" s="161"/>
      <c r="C36" s="161"/>
      <c r="D36" s="20"/>
      <c r="E36" s="45"/>
      <c r="F36" s="196"/>
      <c r="G36" s="197"/>
      <c r="H36" s="197"/>
      <c r="I36" s="197"/>
      <c r="J36" s="198"/>
      <c r="K36" s="211"/>
      <c r="L36" s="7"/>
      <c r="M36" s="7"/>
    </row>
    <row r="37" spans="2:14" ht="20.100000000000001" customHeight="1" x14ac:dyDescent="0.3">
      <c r="B37" s="161"/>
      <c r="C37" s="161"/>
      <c r="D37" s="141" t="s">
        <v>81</v>
      </c>
      <c r="E37" s="45"/>
      <c r="F37" s="140"/>
      <c r="G37" s="140"/>
      <c r="H37" s="140"/>
      <c r="I37" s="140"/>
      <c r="J37" s="140"/>
      <c r="K37" s="7"/>
      <c r="L37" s="7"/>
      <c r="M37" s="7"/>
    </row>
    <row r="38" spans="2:14" ht="20.100000000000001" customHeight="1" x14ac:dyDescent="0.3">
      <c r="B38" s="163"/>
      <c r="D38" s="142" t="s">
        <v>83</v>
      </c>
      <c r="E38" s="7"/>
      <c r="F38" s="140"/>
      <c r="G38" s="140"/>
      <c r="H38" s="140"/>
      <c r="I38" s="140"/>
      <c r="J38" s="140"/>
      <c r="K38" s="7"/>
      <c r="L38" s="7"/>
      <c r="M38" s="7"/>
    </row>
    <row r="39" spans="2:14" ht="20.100000000000001" customHeight="1" x14ac:dyDescent="0.3">
      <c r="B39" s="161"/>
      <c r="C39" s="161"/>
      <c r="D39" s="142" t="s">
        <v>84</v>
      </c>
      <c r="E39" s="7"/>
      <c r="F39" s="140"/>
      <c r="G39" s="140"/>
      <c r="H39" s="140"/>
      <c r="I39" s="140"/>
      <c r="J39" s="140"/>
      <c r="K39" s="7"/>
      <c r="L39" s="7"/>
      <c r="M39" s="7"/>
    </row>
    <row r="40" spans="2:14" ht="20.100000000000001" customHeight="1" x14ac:dyDescent="0.3">
      <c r="B40" s="161"/>
      <c r="C40" s="161"/>
      <c r="D40" s="20"/>
      <c r="E40" s="20"/>
      <c r="F40" s="20"/>
      <c r="G40" s="20"/>
      <c r="H40" s="20"/>
      <c r="I40" s="20"/>
      <c r="J40" s="20"/>
      <c r="K40" s="7"/>
      <c r="L40" s="7"/>
      <c r="M40" s="7"/>
    </row>
    <row r="41" spans="2:14" ht="20.100000000000001" customHeight="1" x14ac:dyDescent="0.3">
      <c r="B41" s="161"/>
      <c r="C41" s="161"/>
      <c r="D41" s="46" t="s">
        <v>13</v>
      </c>
      <c r="E41" s="13"/>
      <c r="F41" s="13"/>
      <c r="G41" s="13"/>
      <c r="H41" s="13"/>
      <c r="I41" s="13"/>
      <c r="J41" s="13"/>
      <c r="K41" s="13"/>
      <c r="L41" s="13"/>
      <c r="M41" s="13"/>
    </row>
    <row r="42" spans="2:14" ht="20.100000000000001" customHeight="1" x14ac:dyDescent="0.3">
      <c r="B42" s="161"/>
      <c r="C42" s="161"/>
      <c r="D42" s="13"/>
      <c r="E42" s="13" t="s">
        <v>65</v>
      </c>
      <c r="F42" s="13"/>
      <c r="G42" s="15"/>
      <c r="H42" s="15"/>
      <c r="I42" s="15"/>
      <c r="J42" s="15"/>
      <c r="K42" s="15"/>
      <c r="L42" s="15"/>
      <c r="M42" s="15"/>
      <c r="N42" s="67"/>
    </row>
    <row r="43" spans="2:14" ht="20.100000000000001" customHeight="1" x14ac:dyDescent="0.3">
      <c r="B43" s="161"/>
      <c r="C43" s="161"/>
      <c r="D43" s="13"/>
      <c r="E43" s="13" t="s">
        <v>61</v>
      </c>
      <c r="F43" s="13"/>
      <c r="G43" s="15"/>
      <c r="H43" s="15"/>
      <c r="I43" s="15"/>
      <c r="J43" s="15"/>
      <c r="K43" s="15"/>
      <c r="L43" s="15"/>
      <c r="M43" s="15"/>
      <c r="N43" s="67"/>
    </row>
    <row r="44" spans="2:14" ht="20.100000000000001" customHeight="1" x14ac:dyDescent="0.3">
      <c r="B44" s="161"/>
      <c r="C44" s="161"/>
      <c r="D44" s="13"/>
      <c r="E44" s="13"/>
      <c r="F44" s="13"/>
      <c r="G44" s="15"/>
      <c r="H44" s="15"/>
      <c r="I44" s="15"/>
      <c r="J44" s="15"/>
      <c r="K44" s="15"/>
      <c r="L44" s="15"/>
      <c r="M44" s="15"/>
      <c r="N44" s="67"/>
    </row>
    <row r="45" spans="2:14" ht="20.100000000000001" customHeight="1" x14ac:dyDescent="0.35">
      <c r="B45" s="161"/>
      <c r="C45" s="161"/>
      <c r="D45" s="13"/>
      <c r="E45" s="13" t="s">
        <v>62</v>
      </c>
      <c r="F45" s="13"/>
      <c r="G45" s="15"/>
      <c r="H45" s="15"/>
      <c r="I45" s="15"/>
      <c r="J45" s="15"/>
      <c r="K45" s="15"/>
      <c r="L45" s="15"/>
      <c r="M45" s="15"/>
      <c r="N45" s="67"/>
    </row>
    <row r="46" spans="2:14" ht="20.100000000000001" customHeight="1" x14ac:dyDescent="0.3">
      <c r="B46" s="161"/>
      <c r="C46" s="161"/>
      <c r="D46" s="13"/>
      <c r="E46" s="13" t="s">
        <v>63</v>
      </c>
      <c r="F46" s="13"/>
      <c r="G46" s="15"/>
      <c r="H46" s="15"/>
      <c r="I46" s="15"/>
      <c r="J46" s="15"/>
      <c r="K46" s="15"/>
      <c r="L46" s="15"/>
      <c r="M46" s="15"/>
      <c r="N46" s="67"/>
    </row>
    <row r="47" spans="2:14" ht="20.100000000000001" customHeight="1" x14ac:dyDescent="0.3">
      <c r="B47" s="161"/>
      <c r="C47" s="161"/>
      <c r="D47" s="20"/>
      <c r="E47" s="7"/>
      <c r="F47" s="7"/>
      <c r="G47" s="14"/>
      <c r="H47" s="14"/>
      <c r="I47" s="14"/>
      <c r="J47" s="14"/>
      <c r="K47" s="14"/>
      <c r="L47" s="14"/>
      <c r="M47" s="14"/>
      <c r="N47" s="67"/>
    </row>
    <row r="48" spans="2:14" ht="20.100000000000001" customHeight="1" x14ac:dyDescent="0.3">
      <c r="B48" s="161"/>
      <c r="C48" s="161"/>
      <c r="D48" s="20"/>
      <c r="E48" s="46" t="s">
        <v>10</v>
      </c>
      <c r="F48" s="13" t="s">
        <v>18</v>
      </c>
      <c r="G48" s="15"/>
      <c r="H48" s="15"/>
      <c r="I48" s="15"/>
      <c r="J48" s="15"/>
      <c r="K48" s="15"/>
      <c r="L48" s="15"/>
      <c r="M48" s="15"/>
      <c r="N48" s="67"/>
    </row>
    <row r="49" spans="2:14" ht="20.100000000000001" customHeight="1" thickBot="1" x14ac:dyDescent="0.35">
      <c r="B49" s="161"/>
      <c r="C49" s="161"/>
      <c r="D49" s="20"/>
      <c r="N49" s="67"/>
    </row>
    <row r="50" spans="2:14" ht="20.100000000000001" customHeight="1" thickBot="1" x14ac:dyDescent="0.35">
      <c r="B50" s="161"/>
      <c r="C50" s="161"/>
      <c r="D50" s="20"/>
      <c r="E50" s="45" t="s">
        <v>44</v>
      </c>
      <c r="F50" s="182" t="s">
        <v>17</v>
      </c>
      <c r="G50" s="183"/>
      <c r="H50" s="183"/>
      <c r="I50" s="184"/>
      <c r="J50" s="14"/>
      <c r="K50" s="14"/>
      <c r="L50" s="14"/>
      <c r="M50" s="14"/>
    </row>
    <row r="51" spans="2:14" ht="25.35" customHeight="1" thickBot="1" x14ac:dyDescent="0.45">
      <c r="B51" s="161"/>
      <c r="C51" s="161"/>
      <c r="D51" s="20"/>
      <c r="E51" s="20"/>
      <c r="F51" s="103" t="s">
        <v>27</v>
      </c>
      <c r="G51" s="104" t="s">
        <v>31</v>
      </c>
      <c r="H51" s="105" t="s">
        <v>28</v>
      </c>
      <c r="I51" s="106" t="s">
        <v>29</v>
      </c>
      <c r="J51" s="148"/>
      <c r="K51" s="14"/>
      <c r="L51" s="14"/>
      <c r="M51" s="14"/>
      <c r="N51" s="67"/>
    </row>
    <row r="52" spans="2:14" ht="20.100000000000001" customHeight="1" x14ac:dyDescent="0.35">
      <c r="B52" s="161"/>
      <c r="C52" s="161"/>
      <c r="D52" s="20"/>
      <c r="E52" s="20"/>
      <c r="F52" s="99">
        <v>0</v>
      </c>
      <c r="G52" s="100">
        <v>3443</v>
      </c>
      <c r="H52" s="214">
        <f>beta_a^F52/(1+beta_a)^(F52+1)</f>
        <v>0.86561350357065558</v>
      </c>
      <c r="I52" s="102">
        <f>G52*LN(H52)</f>
        <v>-496.88264175504634</v>
      </c>
      <c r="J52" s="146"/>
      <c r="K52" s="141" t="s">
        <v>85</v>
      </c>
      <c r="L52" s="14"/>
      <c r="M52" s="14"/>
      <c r="N52" s="141" t="s">
        <v>70</v>
      </c>
    </row>
    <row r="53" spans="2:14" ht="20.100000000000001" customHeight="1" x14ac:dyDescent="0.3">
      <c r="B53" s="161"/>
      <c r="C53" s="161"/>
      <c r="D53" s="20"/>
      <c r="E53" s="20"/>
      <c r="F53" s="90">
        <v>1</v>
      </c>
      <c r="G53" s="97">
        <v>500</v>
      </c>
      <c r="H53" s="101">
        <f>beta_a^F53/(1+beta_a)^(F53+1)</f>
        <v>0.11632676600679011</v>
      </c>
      <c r="I53" s="102">
        <f t="shared" ref="I53:I57" si="0">G53*LN(H53)</f>
        <v>-1075.6760498525134</v>
      </c>
      <c r="J53" s="146"/>
      <c r="K53" s="7"/>
      <c r="L53" s="7"/>
      <c r="M53" s="7"/>
      <c r="N53" s="67"/>
    </row>
    <row r="54" spans="2:14" ht="20.100000000000001" customHeight="1" x14ac:dyDescent="0.3">
      <c r="B54" s="161"/>
      <c r="C54" s="161"/>
      <c r="D54" s="20"/>
      <c r="E54" s="20"/>
      <c r="F54" s="90">
        <v>2</v>
      </c>
      <c r="G54" s="97">
        <v>51</v>
      </c>
      <c r="H54" s="101">
        <f>beta_a^F54/(1+beta_a)^(F54+1)</f>
        <v>1.5632746524608668E-2</v>
      </c>
      <c r="I54" s="102">
        <f t="shared" si="0"/>
        <v>-212.0777588607325</v>
      </c>
      <c r="J54" s="146"/>
      <c r="K54" s="7"/>
      <c r="L54" s="7"/>
      <c r="M54" s="7"/>
    </row>
    <row r="55" spans="2:14" ht="20.100000000000001" customHeight="1" x14ac:dyDescent="0.35">
      <c r="B55" s="161"/>
      <c r="C55" s="161"/>
      <c r="D55" s="20"/>
      <c r="E55" s="20"/>
      <c r="F55" s="90">
        <v>3</v>
      </c>
      <c r="G55" s="97">
        <v>5</v>
      </c>
      <c r="H55" s="101">
        <f>beta_a^F55/(1+beta_a)^(F55+1)</f>
        <v>2.1008300350101672E-3</v>
      </c>
      <c r="I55" s="102">
        <f t="shared" si="0"/>
        <v>-30.827113787893012</v>
      </c>
      <c r="J55" s="146"/>
      <c r="K55" s="141" t="s">
        <v>89</v>
      </c>
      <c r="L55" s="7"/>
      <c r="M55" s="7"/>
    </row>
    <row r="56" spans="2:14" ht="20.100000000000001" customHeight="1" x14ac:dyDescent="0.3">
      <c r="B56" s="161"/>
      <c r="C56" s="161"/>
      <c r="D56" s="20"/>
      <c r="E56" s="20"/>
      <c r="F56" s="90">
        <v>4</v>
      </c>
      <c r="G56" s="97">
        <v>1</v>
      </c>
      <c r="H56" s="101">
        <f>beta_a^F56/(1+beta_a)^(F56+1)</f>
        <v>2.8232318799855305E-4</v>
      </c>
      <c r="I56" s="102">
        <f t="shared" si="0"/>
        <v>-8.1724580865153893</v>
      </c>
      <c r="J56" s="146"/>
      <c r="K56" s="7"/>
      <c r="L56" s="7"/>
      <c r="M56" s="7"/>
    </row>
    <row r="57" spans="2:14" ht="20.100000000000001" customHeight="1" thickBot="1" x14ac:dyDescent="0.4">
      <c r="B57" s="161"/>
      <c r="C57" s="161"/>
      <c r="D57" s="20"/>
      <c r="E57" s="20"/>
      <c r="F57" s="107" t="s">
        <v>0</v>
      </c>
      <c r="G57" s="108">
        <v>0</v>
      </c>
      <c r="H57" s="109">
        <f>1-SUM(H52:H56)</f>
        <v>4.3830674936851111E-5</v>
      </c>
      <c r="I57" s="102">
        <f t="shared" si="0"/>
        <v>0</v>
      </c>
      <c r="J57" s="146"/>
      <c r="K57" s="7"/>
      <c r="L57" s="16"/>
      <c r="M57" s="16"/>
    </row>
    <row r="58" spans="2:14" ht="20.100000000000001" customHeight="1" thickBot="1" x14ac:dyDescent="0.35">
      <c r="B58" s="161"/>
      <c r="C58" s="161"/>
      <c r="D58" s="20"/>
      <c r="E58" s="20"/>
      <c r="F58" s="111" t="s">
        <v>1</v>
      </c>
      <c r="G58" s="112">
        <f t="shared" ref="G58:I58" si="1">SUM(G52:G57)</f>
        <v>4000</v>
      </c>
      <c r="H58" s="143">
        <f t="shared" si="1"/>
        <v>1</v>
      </c>
      <c r="I58" s="147">
        <f t="shared" si="1"/>
        <v>-1823.6360223427007</v>
      </c>
      <c r="J58" s="147"/>
      <c r="K58" s="17"/>
      <c r="L58" s="18"/>
      <c r="M58" s="19"/>
    </row>
    <row r="59" spans="2:14" ht="20.100000000000001" customHeight="1" thickBot="1" x14ac:dyDescent="0.35">
      <c r="B59" s="161"/>
      <c r="C59" s="161"/>
      <c r="D59" s="20"/>
      <c r="E59" s="20"/>
      <c r="F59" s="20"/>
      <c r="G59" s="20"/>
      <c r="H59" s="210"/>
      <c r="I59" s="210"/>
      <c r="J59" s="7"/>
      <c r="K59" s="17"/>
      <c r="L59" s="18"/>
      <c r="M59" s="19"/>
    </row>
    <row r="60" spans="2:14" ht="20.100000000000001" customHeight="1" x14ac:dyDescent="0.3">
      <c r="B60" s="161"/>
      <c r="C60" s="161"/>
      <c r="D60" s="20"/>
      <c r="E60" s="20"/>
      <c r="F60" s="20"/>
      <c r="G60" s="20"/>
      <c r="H60" s="20"/>
      <c r="I60" s="20"/>
      <c r="J60" s="7"/>
      <c r="K60" s="17"/>
      <c r="L60" s="18"/>
      <c r="M60" s="19"/>
      <c r="N60" s="68"/>
    </row>
    <row r="61" spans="2:14" ht="20.100000000000001" customHeight="1" thickBot="1" x14ac:dyDescent="0.35">
      <c r="B61" s="161"/>
      <c r="C61" s="161"/>
      <c r="D61" s="20"/>
      <c r="E61" s="46" t="s">
        <v>11</v>
      </c>
      <c r="F61" s="13" t="s">
        <v>48</v>
      </c>
      <c r="G61" s="13"/>
      <c r="H61" s="13"/>
      <c r="I61" s="13"/>
      <c r="J61" s="13"/>
      <c r="K61" s="50"/>
      <c r="L61" s="51"/>
      <c r="M61" s="52"/>
      <c r="N61" s="68"/>
    </row>
    <row r="62" spans="2:14" ht="20.100000000000001" customHeight="1" thickBot="1" x14ac:dyDescent="0.35">
      <c r="B62" s="161"/>
      <c r="C62" s="161"/>
      <c r="D62" s="20"/>
      <c r="E62" s="45" t="s">
        <v>44</v>
      </c>
      <c r="F62" s="229">
        <f>I58</f>
        <v>-1823.6360223427007</v>
      </c>
      <c r="G62" s="210"/>
      <c r="H62" s="20"/>
      <c r="I62" s="20"/>
      <c r="J62" s="7"/>
      <c r="K62" s="17"/>
      <c r="L62" s="18"/>
      <c r="M62" s="19"/>
      <c r="N62" s="68"/>
    </row>
    <row r="63" spans="2:14" ht="20.100000000000001" customHeight="1" x14ac:dyDescent="0.3">
      <c r="B63" s="161"/>
      <c r="C63" s="161"/>
      <c r="D63" s="141" t="s">
        <v>81</v>
      </c>
      <c r="E63" s="144"/>
      <c r="F63" s="145"/>
      <c r="G63" s="141"/>
      <c r="H63" s="141"/>
      <c r="I63" s="141"/>
      <c r="J63" s="7"/>
      <c r="K63" s="17"/>
      <c r="L63" s="18"/>
      <c r="M63" s="19"/>
      <c r="N63" s="68"/>
    </row>
    <row r="64" spans="2:14" ht="20.100000000000001" customHeight="1" x14ac:dyDescent="0.3">
      <c r="B64" s="161"/>
      <c r="C64" s="161"/>
      <c r="D64" s="141" t="s">
        <v>86</v>
      </c>
      <c r="E64" s="144"/>
      <c r="F64" s="145"/>
      <c r="H64" s="141"/>
      <c r="I64" s="141"/>
      <c r="J64" s="7"/>
      <c r="K64" s="17"/>
      <c r="L64" s="18"/>
      <c r="M64" s="19"/>
      <c r="N64" s="68"/>
    </row>
    <row r="65" spans="2:14" ht="41.25" customHeight="1" x14ac:dyDescent="0.3">
      <c r="B65" s="161"/>
      <c r="C65" s="161"/>
      <c r="D65" s="227" t="s">
        <v>87</v>
      </c>
      <c r="E65" s="227"/>
      <c r="F65" s="227"/>
      <c r="G65" s="227"/>
      <c r="H65" s="227"/>
      <c r="I65" s="227"/>
      <c r="J65" s="227"/>
      <c r="K65" s="227"/>
      <c r="L65" s="227"/>
      <c r="M65" s="19"/>
      <c r="N65" s="68"/>
    </row>
    <row r="66" spans="2:14" ht="57" customHeight="1" x14ac:dyDescent="0.3">
      <c r="B66" s="161"/>
      <c r="C66" s="161"/>
      <c r="D66" s="227" t="s">
        <v>88</v>
      </c>
      <c r="E66" s="227"/>
      <c r="F66" s="227"/>
      <c r="G66" s="227"/>
      <c r="H66" s="227"/>
      <c r="I66" s="227"/>
      <c r="J66" s="227"/>
      <c r="K66" s="227"/>
      <c r="L66" s="227"/>
      <c r="M66" s="19"/>
    </row>
    <row r="67" spans="2:14" ht="18.75" x14ac:dyDescent="0.3">
      <c r="B67" s="161"/>
      <c r="C67" s="161"/>
      <c r="D67" s="141" t="s">
        <v>90</v>
      </c>
      <c r="E67" s="20"/>
      <c r="F67" s="20"/>
      <c r="G67" s="20"/>
      <c r="H67" s="20"/>
      <c r="I67" s="20"/>
      <c r="J67" s="7"/>
      <c r="K67" s="17"/>
      <c r="L67" s="18"/>
      <c r="M67" s="19"/>
    </row>
    <row r="68" spans="2:14" ht="18.75" x14ac:dyDescent="0.3">
      <c r="B68" s="161"/>
      <c r="C68" s="161"/>
      <c r="D68" s="141"/>
      <c r="E68" s="20"/>
      <c r="F68" s="20"/>
      <c r="G68" s="20"/>
      <c r="H68" s="20"/>
      <c r="I68" s="20"/>
      <c r="J68" s="7"/>
      <c r="K68" s="17"/>
      <c r="L68" s="18"/>
      <c r="M68" s="19"/>
    </row>
    <row r="69" spans="2:14" ht="20.100000000000001" customHeight="1" x14ac:dyDescent="0.3">
      <c r="B69" s="161"/>
      <c r="C69" s="161"/>
      <c r="D69" s="46" t="s">
        <v>14</v>
      </c>
      <c r="E69" s="13"/>
      <c r="F69" s="13"/>
      <c r="G69" s="13"/>
      <c r="H69" s="13"/>
      <c r="I69" s="27"/>
      <c r="J69" s="13"/>
      <c r="K69" s="13"/>
      <c r="L69" s="13"/>
      <c r="M69" s="13"/>
    </row>
    <row r="70" spans="2:14" ht="20.100000000000001" customHeight="1" x14ac:dyDescent="0.3">
      <c r="B70" s="161"/>
      <c r="C70" s="161"/>
      <c r="D70" s="46"/>
      <c r="E70" s="26" t="s">
        <v>40</v>
      </c>
      <c r="F70" s="26"/>
      <c r="G70" s="13"/>
      <c r="H70" s="13"/>
      <c r="I70" s="27"/>
      <c r="J70" s="13"/>
      <c r="K70" s="13"/>
      <c r="L70" s="13"/>
      <c r="M70" s="13"/>
      <c r="N70" s="7"/>
    </row>
    <row r="71" spans="2:14" ht="20.100000000000001" customHeight="1" x14ac:dyDescent="0.35">
      <c r="B71" s="161"/>
      <c r="C71" s="161"/>
      <c r="D71" s="13"/>
      <c r="E71" s="26" t="s">
        <v>42</v>
      </c>
      <c r="F71" s="13"/>
      <c r="G71" s="13"/>
      <c r="H71" s="13"/>
      <c r="I71" s="27"/>
      <c r="J71" s="13"/>
      <c r="K71" s="13"/>
      <c r="L71" s="13"/>
      <c r="M71" s="13"/>
      <c r="N71" s="7"/>
    </row>
    <row r="72" spans="2:14" ht="20.100000000000001" customHeight="1" x14ac:dyDescent="0.3">
      <c r="B72" s="161"/>
      <c r="C72" s="161"/>
      <c r="D72" s="20"/>
      <c r="E72" s="7"/>
      <c r="F72" s="20"/>
      <c r="G72" s="7"/>
      <c r="H72" s="7"/>
      <c r="I72" s="21"/>
      <c r="J72" s="7"/>
      <c r="K72" s="7"/>
      <c r="L72" s="7"/>
      <c r="M72" s="7"/>
      <c r="N72" s="7"/>
    </row>
    <row r="73" spans="2:14" ht="20.100000000000001" customHeight="1" x14ac:dyDescent="0.35">
      <c r="B73" s="161"/>
      <c r="C73" s="161"/>
      <c r="D73" s="20"/>
      <c r="E73" s="46" t="s">
        <v>10</v>
      </c>
      <c r="F73" s="13" t="s">
        <v>30</v>
      </c>
      <c r="G73" s="13"/>
      <c r="H73" s="13"/>
      <c r="I73" s="27"/>
      <c r="J73" s="213"/>
      <c r="K73" s="13"/>
      <c r="L73" s="13"/>
      <c r="M73" s="13"/>
      <c r="N73" s="7"/>
    </row>
    <row r="74" spans="2:14" ht="20.100000000000001" customHeight="1" x14ac:dyDescent="0.3">
      <c r="B74" s="161"/>
      <c r="C74" s="161"/>
      <c r="D74" s="20"/>
      <c r="E74" s="45" t="s">
        <v>44</v>
      </c>
      <c r="F74" s="214">
        <f>G52/G58</f>
        <v>0.86075000000000002</v>
      </c>
      <c r="G74" s="7"/>
      <c r="H74" s="211"/>
      <c r="I74" s="21"/>
      <c r="J74" s="7"/>
      <c r="K74" s="7"/>
      <c r="L74" s="7"/>
      <c r="M74" s="7"/>
      <c r="N74" s="7"/>
    </row>
    <row r="75" spans="2:14" ht="20.100000000000001" customHeight="1" x14ac:dyDescent="0.3">
      <c r="B75" s="161"/>
      <c r="C75" s="161"/>
      <c r="D75" s="20"/>
      <c r="E75" s="32"/>
      <c r="F75" s="7"/>
      <c r="G75" s="7"/>
      <c r="H75" s="7"/>
      <c r="I75" s="21"/>
      <c r="J75" s="7"/>
      <c r="K75" s="7"/>
      <c r="L75" s="7"/>
      <c r="M75" s="7"/>
      <c r="N75" s="7"/>
    </row>
    <row r="76" spans="2:14" ht="20.100000000000001" customHeight="1" x14ac:dyDescent="0.35">
      <c r="B76" s="161"/>
      <c r="C76" s="161"/>
      <c r="D76" s="20"/>
      <c r="E76" s="13" t="s">
        <v>68</v>
      </c>
      <c r="F76" s="13"/>
      <c r="G76" s="13"/>
      <c r="H76" s="27"/>
      <c r="I76" s="13"/>
      <c r="J76" s="13"/>
      <c r="K76" s="13"/>
      <c r="L76" s="12"/>
      <c r="M76" s="13"/>
      <c r="N76" s="7"/>
    </row>
    <row r="77" spans="2:14" ht="20.100000000000001" customHeight="1" x14ac:dyDescent="0.3">
      <c r="B77" s="161"/>
      <c r="C77" s="161"/>
      <c r="D77" s="20"/>
      <c r="E77" s="13" t="s">
        <v>60</v>
      </c>
      <c r="F77" s="13"/>
      <c r="G77" s="13"/>
      <c r="H77" s="27"/>
      <c r="I77" s="13"/>
      <c r="J77" s="13"/>
      <c r="K77" s="13"/>
      <c r="L77" s="12"/>
      <c r="M77" s="13"/>
      <c r="N77" s="7"/>
    </row>
    <row r="78" spans="2:14" ht="20.100000000000001" customHeight="1" thickBot="1" x14ac:dyDescent="0.35">
      <c r="B78" s="161"/>
      <c r="C78" s="161"/>
      <c r="D78" s="20"/>
      <c r="E78" s="53"/>
      <c r="F78" s="13"/>
      <c r="G78" s="13"/>
      <c r="H78" s="13"/>
      <c r="I78" s="27"/>
      <c r="J78" s="13"/>
      <c r="K78" s="13"/>
      <c r="L78" s="13"/>
      <c r="M78" s="13"/>
      <c r="N78" s="7"/>
    </row>
    <row r="79" spans="2:14" ht="20.100000000000001" customHeight="1" thickBot="1" x14ac:dyDescent="0.35">
      <c r="B79" s="161"/>
      <c r="C79" s="161"/>
      <c r="D79" s="20"/>
      <c r="E79" s="53"/>
      <c r="F79" s="179" t="s">
        <v>34</v>
      </c>
      <c r="G79" s="180"/>
      <c r="H79" s="181"/>
      <c r="I79" s="27"/>
      <c r="J79" s="13"/>
      <c r="K79" s="13"/>
      <c r="L79" s="13"/>
      <c r="M79" s="13"/>
      <c r="N79" s="7"/>
    </row>
    <row r="80" spans="2:14" ht="25.35" customHeight="1" thickBot="1" x14ac:dyDescent="0.4">
      <c r="B80" s="161"/>
      <c r="C80" s="161"/>
      <c r="D80" s="20"/>
      <c r="E80" s="53"/>
      <c r="F80" s="60" t="s">
        <v>55</v>
      </c>
      <c r="G80" s="115">
        <v>0.11490116237470954</v>
      </c>
      <c r="H80" s="61"/>
      <c r="I80" s="27"/>
      <c r="J80" s="13"/>
      <c r="K80" s="13"/>
      <c r="L80" s="13"/>
      <c r="M80" s="13"/>
      <c r="N80" s="7"/>
    </row>
    <row r="81" spans="2:18" ht="25.35" customHeight="1" thickBot="1" x14ac:dyDescent="0.45">
      <c r="B81" s="161"/>
      <c r="C81" s="161"/>
      <c r="D81" s="20"/>
      <c r="E81" s="53"/>
      <c r="F81" s="103" t="s">
        <v>27</v>
      </c>
      <c r="G81" s="117" t="s">
        <v>31</v>
      </c>
      <c r="H81" s="106" t="s">
        <v>43</v>
      </c>
      <c r="I81" s="27"/>
      <c r="J81" s="13"/>
      <c r="K81" s="13"/>
      <c r="L81" s="13"/>
      <c r="M81" s="13"/>
      <c r="N81" s="7"/>
    </row>
    <row r="82" spans="2:18" ht="20.100000000000001" customHeight="1" x14ac:dyDescent="0.3">
      <c r="B82" s="161"/>
      <c r="C82" s="161"/>
      <c r="D82" s="20"/>
      <c r="E82" s="53"/>
      <c r="F82" s="120">
        <v>0</v>
      </c>
      <c r="G82" s="121">
        <v>3443</v>
      </c>
      <c r="H82" s="122">
        <v>0</v>
      </c>
      <c r="I82" s="217" t="s">
        <v>80</v>
      </c>
      <c r="J82" s="13"/>
      <c r="K82" s="13"/>
      <c r="L82" s="13"/>
      <c r="M82" s="13"/>
      <c r="N82" s="7"/>
    </row>
    <row r="83" spans="2:18" ht="20.100000000000001" customHeight="1" x14ac:dyDescent="0.3">
      <c r="B83" s="161"/>
      <c r="C83" s="161"/>
      <c r="D83" s="20"/>
      <c r="E83" s="53"/>
      <c r="F83" s="123">
        <v>1</v>
      </c>
      <c r="G83" s="116">
        <v>500</v>
      </c>
      <c r="H83" s="124">
        <f>(-1/(1+zmbeta))*G83</f>
        <v>-448.47024729529693</v>
      </c>
      <c r="I83" s="217" t="s">
        <v>104</v>
      </c>
      <c r="J83" s="13"/>
      <c r="K83" s="13"/>
      <c r="L83" s="13"/>
      <c r="M83" s="13"/>
      <c r="N83" s="7"/>
    </row>
    <row r="84" spans="2:18" ht="20.100000000000001" customHeight="1" x14ac:dyDescent="0.3">
      <c r="B84" s="161"/>
      <c r="C84" s="161"/>
      <c r="D84" s="20"/>
      <c r="E84" s="53"/>
      <c r="F84" s="123">
        <v>2</v>
      </c>
      <c r="G84" s="116">
        <v>51</v>
      </c>
      <c r="H84" s="124">
        <f>G84*(1/zmbeta-2/(1+zmbeta))</f>
        <v>352.37180905275352</v>
      </c>
      <c r="I84" s="27"/>
      <c r="J84" s="13"/>
      <c r="K84" s="13"/>
      <c r="L84" s="13"/>
      <c r="M84" s="13"/>
      <c r="N84" s="7"/>
    </row>
    <row r="85" spans="2:18" ht="20.100000000000001" customHeight="1" x14ac:dyDescent="0.3">
      <c r="B85" s="161"/>
      <c r="C85" s="161"/>
      <c r="D85" s="20"/>
      <c r="E85" s="53"/>
      <c r="F85" s="123">
        <v>3</v>
      </c>
      <c r="G85" s="116">
        <v>5</v>
      </c>
      <c r="H85" s="124">
        <f>G85*(2/zmbeta-3/(1+zmbeta))</f>
        <v>73.577214051924244</v>
      </c>
      <c r="I85" s="27"/>
      <c r="J85" s="13"/>
      <c r="K85" s="13"/>
      <c r="L85" s="13"/>
      <c r="M85" s="13"/>
      <c r="N85" s="7"/>
    </row>
    <row r="86" spans="2:18" ht="20.100000000000001" customHeight="1" x14ac:dyDescent="0.3">
      <c r="B86" s="161"/>
      <c r="C86" s="161"/>
      <c r="D86" s="20"/>
      <c r="E86" s="53"/>
      <c r="F86" s="123">
        <v>4</v>
      </c>
      <c r="G86" s="116">
        <v>1</v>
      </c>
      <c r="H86" s="124">
        <f>G86*(3/zmbeta-4/(1+zmbeta))</f>
        <v>22.521634462872569</v>
      </c>
      <c r="I86" s="27"/>
      <c r="J86" s="13"/>
      <c r="K86" s="13"/>
      <c r="L86" s="13"/>
      <c r="M86" s="13"/>
      <c r="N86" s="7"/>
    </row>
    <row r="87" spans="2:18" ht="20.100000000000001" customHeight="1" thickBot="1" x14ac:dyDescent="0.35">
      <c r="B87" s="161"/>
      <c r="C87" s="161"/>
      <c r="D87" s="20"/>
      <c r="E87" s="53"/>
      <c r="F87" s="125" t="s">
        <v>0</v>
      </c>
      <c r="G87" s="126">
        <v>0</v>
      </c>
      <c r="H87" s="127">
        <f>(-1/(1+zmbeta))*G87</f>
        <v>0</v>
      </c>
      <c r="I87" s="27"/>
      <c r="J87" s="13"/>
      <c r="K87" s="13"/>
      <c r="L87" s="13"/>
      <c r="M87" s="13"/>
      <c r="N87" s="7"/>
    </row>
    <row r="88" spans="2:18" ht="20.100000000000001" customHeight="1" thickBot="1" x14ac:dyDescent="0.35">
      <c r="B88" s="161"/>
      <c r="C88" s="161"/>
      <c r="D88" s="20"/>
      <c r="E88" s="53"/>
      <c r="F88" s="111" t="s">
        <v>1</v>
      </c>
      <c r="G88" s="118">
        <f t="shared" ref="G88" si="2">SUM(G82:G87)</f>
        <v>4000</v>
      </c>
      <c r="H88" s="119">
        <f>SUM(H82:H87)</f>
        <v>4.1027225340428686E-4</v>
      </c>
      <c r="I88" s="27"/>
      <c r="J88" s="13"/>
      <c r="K88" s="13"/>
      <c r="L88" s="13"/>
      <c r="M88" s="13"/>
      <c r="N88" s="7"/>
    </row>
    <row r="89" spans="2:18" ht="20.100000000000001" customHeight="1" x14ac:dyDescent="0.3">
      <c r="B89" s="161"/>
      <c r="C89" s="161"/>
      <c r="D89" s="20"/>
      <c r="E89" s="53"/>
      <c r="F89" s="48"/>
      <c r="G89" s="54"/>
      <c r="H89" s="55"/>
      <c r="I89" s="27"/>
      <c r="J89" s="13"/>
      <c r="K89" s="13"/>
      <c r="L89" s="13"/>
      <c r="M89" s="13"/>
      <c r="N89" s="7"/>
    </row>
    <row r="90" spans="2:18" ht="20.100000000000001" customHeight="1" x14ac:dyDescent="0.3">
      <c r="B90" s="161"/>
      <c r="C90" s="161"/>
      <c r="D90" s="20"/>
      <c r="E90" s="10"/>
      <c r="F90" s="7"/>
      <c r="G90" s="7"/>
      <c r="H90" s="7"/>
      <c r="I90" s="21"/>
      <c r="J90" s="7"/>
      <c r="K90" s="7"/>
      <c r="L90" s="7"/>
      <c r="M90" s="7"/>
      <c r="N90" s="7"/>
      <c r="O90" s="7"/>
      <c r="P90" s="7"/>
      <c r="Q90" s="7"/>
      <c r="R90" s="7"/>
    </row>
    <row r="91" spans="2:18" ht="20.100000000000001" customHeight="1" x14ac:dyDescent="0.3">
      <c r="B91" s="161"/>
      <c r="C91" s="161"/>
      <c r="D91" s="20"/>
      <c r="E91" s="46" t="s">
        <v>11</v>
      </c>
      <c r="F91" s="13" t="s">
        <v>57</v>
      </c>
      <c r="G91" s="13"/>
      <c r="H91" s="13"/>
      <c r="I91" s="27"/>
      <c r="J91" s="13"/>
      <c r="K91" s="13"/>
      <c r="L91" s="13"/>
      <c r="M91" s="13"/>
      <c r="N91" s="7"/>
      <c r="O91" s="7"/>
      <c r="P91" s="7"/>
      <c r="Q91" s="7"/>
      <c r="R91" s="7"/>
    </row>
    <row r="92" spans="2:18" ht="20.100000000000001" customHeight="1" x14ac:dyDescent="0.3">
      <c r="B92" s="161"/>
      <c r="C92" s="161"/>
      <c r="D92" s="20"/>
      <c r="E92" s="53"/>
      <c r="F92" s="13" t="s">
        <v>56</v>
      </c>
      <c r="G92" s="13"/>
      <c r="H92" s="13"/>
      <c r="I92" s="27"/>
      <c r="J92" s="13"/>
      <c r="K92" s="13"/>
      <c r="L92" s="13"/>
      <c r="M92" s="13"/>
      <c r="N92" s="7"/>
      <c r="O92" s="24"/>
      <c r="P92" s="23"/>
      <c r="Q92" s="24"/>
      <c r="R92" s="24"/>
    </row>
    <row r="93" spans="2:18" ht="20.100000000000001" customHeight="1" x14ac:dyDescent="0.3">
      <c r="B93" s="161"/>
      <c r="C93" s="161"/>
      <c r="D93" s="20"/>
      <c r="E93" s="53"/>
      <c r="F93" s="13" t="s">
        <v>45</v>
      </c>
      <c r="G93" s="13"/>
      <c r="H93" s="13"/>
      <c r="I93" s="27"/>
      <c r="J93" s="13"/>
      <c r="K93" s="13"/>
      <c r="L93" s="13"/>
      <c r="M93" s="13"/>
      <c r="N93" s="7"/>
      <c r="O93" s="24"/>
      <c r="P93" s="23"/>
      <c r="Q93" s="24"/>
      <c r="R93" s="24"/>
    </row>
    <row r="94" spans="2:18" ht="20.100000000000001" customHeight="1" thickBot="1" x14ac:dyDescent="0.35">
      <c r="B94" s="161"/>
      <c r="C94" s="161"/>
      <c r="D94" s="20"/>
      <c r="E94" s="20"/>
      <c r="F94" s="20"/>
      <c r="G94" s="20"/>
      <c r="H94" s="20"/>
      <c r="I94" s="20"/>
      <c r="J94" s="7"/>
      <c r="K94" s="7"/>
      <c r="L94" s="7"/>
      <c r="M94" s="7"/>
      <c r="N94" s="7"/>
      <c r="O94" s="24"/>
      <c r="P94" s="23"/>
      <c r="Q94" s="24"/>
      <c r="R94" s="24"/>
    </row>
    <row r="95" spans="2:18" ht="20.100000000000001" customHeight="1" thickBot="1" x14ac:dyDescent="0.35">
      <c r="B95" s="161"/>
      <c r="C95" s="161"/>
      <c r="D95" s="20"/>
      <c r="F95" s="177" t="s">
        <v>35</v>
      </c>
      <c r="G95" s="178"/>
      <c r="J95" s="7"/>
      <c r="K95" s="7"/>
      <c r="L95" s="7"/>
      <c r="M95" s="21"/>
      <c r="N95" s="7"/>
      <c r="O95" s="24"/>
      <c r="P95" s="23"/>
      <c r="Q95" s="24"/>
      <c r="R95" s="24"/>
    </row>
    <row r="96" spans="2:18" ht="20.100000000000001" customHeight="1" x14ac:dyDescent="0.3">
      <c r="B96" s="161"/>
      <c r="C96" s="161"/>
      <c r="D96" s="20"/>
      <c r="F96" s="81" t="s">
        <v>36</v>
      </c>
      <c r="G96" s="167" t="s">
        <v>103</v>
      </c>
      <c r="H96" s="226" t="s">
        <v>71</v>
      </c>
      <c r="I96" s="8" t="s">
        <v>96</v>
      </c>
      <c r="J96" s="7"/>
      <c r="K96" s="7"/>
      <c r="L96" s="7"/>
      <c r="M96" s="21"/>
      <c r="N96" s="7"/>
    </row>
    <row r="97" spans="1:14" ht="20.100000000000001" customHeight="1" x14ac:dyDescent="0.3">
      <c r="B97" s="161"/>
      <c r="C97" s="161"/>
      <c r="D97" s="20"/>
      <c r="F97" s="83" t="s">
        <v>37</v>
      </c>
      <c r="G97" s="84">
        <v>0</v>
      </c>
      <c r="H97" s="238"/>
      <c r="I97" s="239"/>
      <c r="J97" s="7"/>
      <c r="K97" s="22"/>
      <c r="L97" s="22"/>
      <c r="M97" s="23"/>
      <c r="N97" s="7"/>
    </row>
    <row r="98" spans="1:14" ht="20.100000000000001" customHeight="1" thickBot="1" x14ac:dyDescent="0.35">
      <c r="B98" s="161"/>
      <c r="C98" s="161"/>
      <c r="D98" s="20"/>
      <c r="F98" s="85" t="s">
        <v>38</v>
      </c>
      <c r="G98" s="166" t="s">
        <v>105</v>
      </c>
      <c r="H98" s="238"/>
      <c r="I98" s="239"/>
      <c r="J98" s="22"/>
      <c r="K98" s="7"/>
      <c r="L98" s="7"/>
      <c r="M98" s="24"/>
      <c r="N98" s="23"/>
    </row>
    <row r="99" spans="1:14" ht="20.100000000000001" customHeight="1" thickBot="1" x14ac:dyDescent="0.35">
      <c r="B99" s="161"/>
      <c r="C99" s="161"/>
      <c r="D99" s="20"/>
      <c r="G99"/>
      <c r="H99"/>
      <c r="I99"/>
      <c r="K99" s="7"/>
      <c r="L99" s="7"/>
      <c r="M99" s="24"/>
      <c r="N99" s="24"/>
    </row>
    <row r="100" spans="1:14" ht="20.100000000000001" customHeight="1" thickBot="1" x14ac:dyDescent="0.4">
      <c r="B100" s="161"/>
      <c r="C100" s="161"/>
      <c r="D100" s="20"/>
      <c r="E100" s="45" t="s">
        <v>44</v>
      </c>
      <c r="F100" s="240">
        <f>zmbeta</f>
        <v>0.11490116237470954</v>
      </c>
      <c r="G100" s="211"/>
      <c r="H100" s="30"/>
      <c r="I100"/>
      <c r="L100" s="7"/>
      <c r="N100" s="24"/>
    </row>
    <row r="101" spans="1:14" ht="20.100000000000001" customHeight="1" x14ac:dyDescent="0.35">
      <c r="B101" s="161"/>
      <c r="C101" s="161"/>
      <c r="D101" s="20"/>
      <c r="E101" s="45"/>
      <c r="F101" s="149"/>
      <c r="H101" s="30"/>
      <c r="I101"/>
      <c r="L101" s="7"/>
      <c r="N101" s="24"/>
    </row>
    <row r="102" spans="1:14" ht="20.100000000000001" customHeight="1" x14ac:dyDescent="0.35">
      <c r="B102" s="161"/>
      <c r="C102" s="161"/>
      <c r="D102" s="141" t="s">
        <v>91</v>
      </c>
      <c r="E102" s="45"/>
      <c r="F102" s="149"/>
      <c r="H102" s="30"/>
      <c r="I102"/>
      <c r="L102" s="7"/>
      <c r="N102" s="24"/>
    </row>
    <row r="103" spans="1:14" s="67" customFormat="1" ht="41.25" customHeight="1" x14ac:dyDescent="0.25">
      <c r="A103" s="231"/>
      <c r="B103" s="231"/>
      <c r="C103" s="231"/>
      <c r="D103" s="232" t="s">
        <v>92</v>
      </c>
      <c r="E103" s="233"/>
      <c r="F103" s="234"/>
      <c r="H103" s="235"/>
      <c r="I103" s="236"/>
      <c r="L103" s="14"/>
      <c r="N103" s="24"/>
    </row>
    <row r="104" spans="1:14" s="67" customFormat="1" ht="18.75" x14ac:dyDescent="0.25">
      <c r="A104" s="231"/>
      <c r="B104" s="231"/>
      <c r="C104" s="231"/>
      <c r="D104" s="237" t="s">
        <v>93</v>
      </c>
      <c r="E104" s="237"/>
      <c r="F104" s="237"/>
      <c r="G104" s="237"/>
      <c r="H104" s="237"/>
      <c r="I104" s="237"/>
      <c r="J104" s="237"/>
      <c r="K104" s="237"/>
      <c r="L104" s="237"/>
      <c r="M104" s="237"/>
      <c r="N104" s="24"/>
    </row>
    <row r="105" spans="1:14" ht="41.25" customHeight="1" x14ac:dyDescent="0.25">
      <c r="B105" s="161"/>
      <c r="C105" s="161"/>
      <c r="D105" s="230" t="s">
        <v>94</v>
      </c>
      <c r="E105" s="230"/>
      <c r="F105" s="230"/>
      <c r="G105" s="230"/>
      <c r="H105" s="230"/>
      <c r="I105" s="230"/>
      <c r="J105" s="230"/>
      <c r="K105" s="230"/>
      <c r="L105" s="230"/>
      <c r="M105" s="230"/>
      <c r="N105" s="24"/>
    </row>
    <row r="106" spans="1:14" ht="18.75" x14ac:dyDescent="0.25">
      <c r="B106" s="161"/>
      <c r="C106" s="161"/>
      <c r="D106" s="237" t="s">
        <v>95</v>
      </c>
      <c r="E106" s="237"/>
      <c r="F106" s="237"/>
      <c r="G106" s="237"/>
      <c r="H106" s="237"/>
      <c r="I106" s="237"/>
      <c r="J106" s="237"/>
      <c r="K106" s="237"/>
      <c r="L106" s="237"/>
      <c r="M106" s="237"/>
      <c r="N106" s="24"/>
    </row>
    <row r="107" spans="1:14" ht="20.100000000000001" customHeight="1" x14ac:dyDescent="0.3">
      <c r="B107" s="161"/>
      <c r="C107" s="161"/>
      <c r="D107" s="20"/>
      <c r="E107" s="20"/>
      <c r="F107" s="20"/>
      <c r="G107" s="20"/>
      <c r="H107" s="20"/>
      <c r="I107" s="24"/>
      <c r="J107" s="24"/>
      <c r="K107" s="24"/>
      <c r="L107" s="24"/>
      <c r="M107" s="24"/>
      <c r="N107" s="24"/>
    </row>
    <row r="108" spans="1:14" ht="20.100000000000001" customHeight="1" x14ac:dyDescent="0.3">
      <c r="B108" s="161"/>
      <c r="C108" s="161"/>
      <c r="D108" s="46" t="s">
        <v>15</v>
      </c>
      <c r="E108" s="13"/>
      <c r="F108" s="13"/>
      <c r="G108" s="13"/>
      <c r="H108" s="13"/>
      <c r="I108" s="25"/>
      <c r="J108" s="25"/>
      <c r="K108" s="25"/>
      <c r="L108" s="25"/>
      <c r="M108" s="25"/>
      <c r="N108" s="24"/>
    </row>
    <row r="109" spans="1:14" ht="20.100000000000001" customHeight="1" x14ac:dyDescent="0.35">
      <c r="B109" s="161"/>
      <c r="C109" s="161"/>
      <c r="D109" s="13"/>
      <c r="E109" s="13" t="s">
        <v>67</v>
      </c>
      <c r="F109" s="13"/>
      <c r="G109" s="13"/>
      <c r="H109" s="13"/>
      <c r="I109" s="25"/>
      <c r="J109" s="25"/>
      <c r="K109" s="25"/>
      <c r="L109" s="25"/>
      <c r="M109" s="25"/>
      <c r="N109" s="24"/>
    </row>
    <row r="110" spans="1:14" ht="20.100000000000001" customHeight="1" x14ac:dyDescent="0.3">
      <c r="C110" s="162"/>
      <c r="D110" s="13"/>
      <c r="E110" s="13" t="s">
        <v>64</v>
      </c>
      <c r="F110" s="13"/>
      <c r="G110" s="13"/>
      <c r="H110" s="13"/>
      <c r="I110" s="13"/>
      <c r="J110" s="13"/>
      <c r="K110" s="13"/>
      <c r="L110" s="13"/>
      <c r="M110" s="13"/>
      <c r="N110" s="24"/>
    </row>
    <row r="111" spans="1:14" ht="20.100000000000001" customHeight="1" x14ac:dyDescent="0.3">
      <c r="C111" s="162"/>
      <c r="D111" s="13"/>
      <c r="E111" s="13"/>
      <c r="F111" s="13"/>
      <c r="G111" s="13"/>
      <c r="H111" s="13"/>
      <c r="I111" s="25"/>
      <c r="J111" s="25"/>
      <c r="K111" s="25"/>
      <c r="L111" s="25"/>
      <c r="M111" s="25"/>
      <c r="N111" s="7"/>
    </row>
    <row r="112" spans="1:14" ht="20.100000000000001" customHeight="1" x14ac:dyDescent="0.35">
      <c r="C112" s="162"/>
      <c r="D112" s="13"/>
      <c r="E112" s="13" t="s">
        <v>47</v>
      </c>
      <c r="F112" s="13"/>
      <c r="G112" s="13"/>
      <c r="H112" s="13"/>
      <c r="I112" s="13"/>
      <c r="J112" s="13"/>
      <c r="K112" s="13"/>
      <c r="L112" s="25"/>
      <c r="M112" s="25"/>
      <c r="N112" s="24"/>
    </row>
    <row r="113" spans="1:14" ht="20.100000000000001" customHeight="1" x14ac:dyDescent="0.3">
      <c r="C113" s="162"/>
      <c r="D113" s="13"/>
      <c r="E113" s="13" t="s">
        <v>66</v>
      </c>
      <c r="F113" s="13"/>
      <c r="G113" s="13"/>
      <c r="H113" s="13"/>
      <c r="I113" s="13"/>
      <c r="J113" s="13"/>
      <c r="K113" s="13"/>
      <c r="L113" s="25"/>
      <c r="M113" s="25"/>
      <c r="N113" s="24"/>
    </row>
    <row r="114" spans="1:14" ht="20.100000000000001" customHeight="1" thickBot="1" x14ac:dyDescent="0.35">
      <c r="C114" s="162"/>
      <c r="D114" s="20"/>
      <c r="E114" s="7"/>
      <c r="F114" s="7"/>
      <c r="K114" s="24"/>
      <c r="L114" s="24"/>
      <c r="M114" s="24"/>
      <c r="N114" s="24"/>
    </row>
    <row r="115" spans="1:14" ht="20.100000000000001" customHeight="1" thickBot="1" x14ac:dyDescent="0.35">
      <c r="C115" s="162"/>
      <c r="D115" s="20"/>
      <c r="E115" s="45" t="s">
        <v>44</v>
      </c>
      <c r="F115" s="182" t="s">
        <v>39</v>
      </c>
      <c r="G115" s="183"/>
      <c r="H115" s="183"/>
      <c r="I115" s="184"/>
      <c r="J115" s="28"/>
      <c r="N115" s="24"/>
    </row>
    <row r="116" spans="1:14" ht="25.35" customHeight="1" thickBot="1" x14ac:dyDescent="0.4">
      <c r="C116" s="162"/>
      <c r="D116" s="20"/>
      <c r="E116" s="7"/>
      <c r="F116" s="63" t="s">
        <v>27</v>
      </c>
      <c r="G116" s="66" t="s">
        <v>31</v>
      </c>
      <c r="H116" s="64" t="s">
        <v>32</v>
      </c>
      <c r="I116" s="65" t="s">
        <v>33</v>
      </c>
      <c r="J116" s="16"/>
    </row>
    <row r="117" spans="1:14" ht="22.5" x14ac:dyDescent="0.3">
      <c r="C117" s="162"/>
      <c r="D117" s="20"/>
      <c r="E117" s="7"/>
      <c r="F117" s="88">
        <v>0</v>
      </c>
      <c r="G117" s="94">
        <v>3443</v>
      </c>
      <c r="H117" s="150">
        <f>F74</f>
        <v>0.86075000000000002</v>
      </c>
      <c r="I117" s="153">
        <f>G117*LN(H117)</f>
        <v>-516.28190159674386</v>
      </c>
      <c r="J117" s="245" t="s">
        <v>97</v>
      </c>
    </row>
    <row r="118" spans="1:14" ht="20.100000000000001" customHeight="1" x14ac:dyDescent="0.3">
      <c r="C118" s="162"/>
      <c r="D118" s="20"/>
      <c r="E118" s="7"/>
      <c r="F118" s="90">
        <v>1</v>
      </c>
      <c r="G118" s="95">
        <v>500</v>
      </c>
      <c r="H118" s="151">
        <f>zmbeta^F118/(1+zmbeta)^(F118+1)*$J$118</f>
        <v>0.12489896387174017</v>
      </c>
      <c r="I118" s="154">
        <f t="shared" ref="I118:I122" si="3">G118*LN(H118)</f>
        <v>-1040.1250787738115</v>
      </c>
      <c r="J118" s="246">
        <f>(1-H117)/(1-(1/(1+zmbeta)))</f>
        <v>1.3511611514806552</v>
      </c>
    </row>
    <row r="119" spans="1:14" ht="20.100000000000001" customHeight="1" x14ac:dyDescent="0.3">
      <c r="C119" s="162"/>
      <c r="D119" s="20"/>
      <c r="E119" s="7"/>
      <c r="F119" s="90">
        <v>2</v>
      </c>
      <c r="G119" s="95">
        <v>51</v>
      </c>
      <c r="H119" s="151">
        <f>zmbeta^F119/(1+zmbeta)^(F119+1)*$J$118</f>
        <v>1.2872025442768826E-2</v>
      </c>
      <c r="I119" s="154">
        <f t="shared" si="3"/>
        <v>-221.98764352749893</v>
      </c>
      <c r="J119" s="70"/>
    </row>
    <row r="120" spans="1:14" ht="20.100000000000001" customHeight="1" x14ac:dyDescent="0.3">
      <c r="C120" s="162"/>
      <c r="D120" s="20"/>
      <c r="E120" s="7"/>
      <c r="F120" s="90">
        <v>3</v>
      </c>
      <c r="G120" s="95">
        <v>5</v>
      </c>
      <c r="H120" s="151">
        <f>zmbeta^F120/(1+zmbeta)^(F120+1)*$J$118</f>
        <v>1.326584575749047E-3</v>
      </c>
      <c r="I120" s="154">
        <f t="shared" si="3"/>
        <v>-33.125738139222463</v>
      </c>
      <c r="J120" s="70"/>
    </row>
    <row r="121" spans="1:14" ht="20.100000000000001" customHeight="1" x14ac:dyDescent="0.3">
      <c r="C121" s="162"/>
      <c r="D121" s="20"/>
      <c r="E121" s="7"/>
      <c r="F121" s="90">
        <v>4</v>
      </c>
      <c r="G121" s="95">
        <v>1</v>
      </c>
      <c r="H121" s="151">
        <f>zmbeta^F121/(1+zmbeta)^(F121+1)*$J$118</f>
        <v>1.3671715026044361E-4</v>
      </c>
      <c r="I121" s="154">
        <f t="shared" si="3"/>
        <v>-8.8975963629929264</v>
      </c>
      <c r="J121" s="70"/>
    </row>
    <row r="122" spans="1:14" ht="20.100000000000001" customHeight="1" thickBot="1" x14ac:dyDescent="0.35">
      <c r="C122" s="162"/>
      <c r="D122" s="20"/>
      <c r="E122" s="7"/>
      <c r="F122" s="92" t="s">
        <v>0</v>
      </c>
      <c r="G122" s="96">
        <v>0</v>
      </c>
      <c r="H122" s="152">
        <f>1-SUM(H117:H121)</f>
        <v>1.5708959481552931E-5</v>
      </c>
      <c r="I122" s="155">
        <f t="shared" si="3"/>
        <v>0</v>
      </c>
      <c r="J122" s="58"/>
    </row>
    <row r="123" spans="1:14" ht="20.100000000000001" customHeight="1" thickBot="1" x14ac:dyDescent="0.35">
      <c r="C123" s="162"/>
      <c r="D123" s="20"/>
      <c r="E123" s="8"/>
      <c r="F123" s="111" t="s">
        <v>1</v>
      </c>
      <c r="G123" s="59">
        <f t="shared" ref="G123:I123" si="4">SUM(G117:G122)</f>
        <v>4000</v>
      </c>
      <c r="H123" s="59">
        <f t="shared" si="4"/>
        <v>1</v>
      </c>
      <c r="I123" s="156">
        <f t="shared" si="4"/>
        <v>-1820.4179584002698</v>
      </c>
      <c r="J123" s="9"/>
    </row>
    <row r="124" spans="1:14" ht="20.100000000000001" customHeight="1" thickBot="1" x14ac:dyDescent="0.35">
      <c r="C124" s="162"/>
      <c r="D124" s="20"/>
      <c r="E124" s="8"/>
      <c r="F124" s="32"/>
      <c r="G124" s="157"/>
      <c r="H124" s="210"/>
      <c r="I124" s="210"/>
      <c r="J124" s="9"/>
    </row>
    <row r="125" spans="1:14" ht="20.100000000000001" customHeight="1" x14ac:dyDescent="0.3">
      <c r="C125" s="162"/>
      <c r="D125" s="141" t="s">
        <v>91</v>
      </c>
      <c r="E125" s="8"/>
      <c r="F125" s="32"/>
      <c r="G125" s="157"/>
      <c r="H125" s="157"/>
      <c r="I125" s="158"/>
      <c r="J125" s="9"/>
    </row>
    <row r="126" spans="1:14" ht="20.100000000000001" customHeight="1" x14ac:dyDescent="0.35">
      <c r="C126" s="162"/>
      <c r="D126" s="141" t="s">
        <v>73</v>
      </c>
      <c r="E126" s="8"/>
      <c r="F126" s="32"/>
      <c r="G126" s="157"/>
      <c r="H126" s="159" t="s">
        <v>72</v>
      </c>
      <c r="I126" s="158"/>
      <c r="J126" s="9"/>
    </row>
    <row r="127" spans="1:14" ht="20.100000000000001" customHeight="1" x14ac:dyDescent="0.3">
      <c r="C127" s="162"/>
      <c r="D127" s="141"/>
      <c r="E127" s="8"/>
      <c r="F127" s="8"/>
      <c r="G127" s="8"/>
      <c r="H127" s="72"/>
      <c r="I127" s="73"/>
      <c r="J127" s="9"/>
    </row>
    <row r="128" spans="1:14" s="241" customFormat="1" ht="30.75" customHeight="1" x14ac:dyDescent="0.25">
      <c r="A128" s="161"/>
      <c r="B128" s="162"/>
      <c r="C128" s="162"/>
      <c r="D128" s="142" t="s">
        <v>74</v>
      </c>
      <c r="E128" s="243"/>
      <c r="F128" s="243"/>
      <c r="G128" s="243"/>
      <c r="H128" s="247"/>
      <c r="I128" s="248"/>
      <c r="J128" s="249"/>
    </row>
    <row r="129" spans="3:14" ht="20.100000000000001" customHeight="1" x14ac:dyDescent="0.3">
      <c r="C129" s="162"/>
      <c r="D129" s="8" t="s">
        <v>106</v>
      </c>
      <c r="E129" s="8"/>
      <c r="G129" s="8"/>
      <c r="H129" s="72"/>
      <c r="I129" s="73"/>
      <c r="J129" s="9"/>
    </row>
    <row r="130" spans="3:14" ht="20.100000000000001" customHeight="1" x14ac:dyDescent="0.3">
      <c r="C130" s="162"/>
      <c r="D130" s="227" t="s">
        <v>98</v>
      </c>
      <c r="E130" s="227"/>
      <c r="F130" s="227"/>
      <c r="G130" s="227"/>
      <c r="H130" s="227"/>
      <c r="I130" s="227"/>
      <c r="J130" s="227"/>
      <c r="K130" s="227"/>
      <c r="L130" s="227"/>
    </row>
    <row r="132" spans="3:14" ht="20.100000000000001" customHeight="1" x14ac:dyDescent="0.3">
      <c r="D132" s="46" t="s">
        <v>16</v>
      </c>
      <c r="E132" s="46"/>
      <c r="F132" s="13"/>
      <c r="G132" s="13"/>
      <c r="H132" s="13"/>
      <c r="I132" s="13"/>
      <c r="J132" s="13"/>
      <c r="K132" s="13"/>
      <c r="L132" s="13"/>
      <c r="M132" s="13"/>
    </row>
    <row r="133" spans="3:14" ht="20.100000000000001" customHeight="1" x14ac:dyDescent="0.3">
      <c r="D133" s="12"/>
      <c r="E133" s="13" t="s">
        <v>59</v>
      </c>
      <c r="F133" s="13"/>
      <c r="G133" s="13"/>
      <c r="H133" s="13"/>
      <c r="I133" s="13"/>
      <c r="J133" s="13"/>
      <c r="K133" s="13"/>
      <c r="L133" s="13"/>
      <c r="M133" s="13"/>
    </row>
    <row r="134" spans="3:14" ht="20.100000000000001" customHeight="1" x14ac:dyDescent="0.3">
      <c r="D134" s="12"/>
      <c r="E134" s="13" t="s">
        <v>58</v>
      </c>
      <c r="F134" s="13"/>
      <c r="G134" s="13"/>
      <c r="H134" s="13"/>
      <c r="I134" s="13"/>
      <c r="J134" s="13"/>
      <c r="K134" s="13"/>
      <c r="L134" s="13"/>
      <c r="M134" s="13"/>
      <c r="N134" s="7"/>
    </row>
    <row r="135" spans="3:14" ht="20.100000000000001" customHeight="1" thickBot="1" x14ac:dyDescent="0.35">
      <c r="D135" s="20"/>
      <c r="N135" s="7"/>
    </row>
    <row r="136" spans="3:14" ht="20.100000000000001" customHeight="1" x14ac:dyDescent="0.3">
      <c r="D136" s="20"/>
      <c r="E136" s="45" t="s">
        <v>44</v>
      </c>
      <c r="F136" s="128" t="s">
        <v>6</v>
      </c>
      <c r="G136" s="222" t="s">
        <v>75</v>
      </c>
      <c r="H136" s="223"/>
      <c r="I136" s="223"/>
      <c r="J136" s="223"/>
      <c r="K136" s="223"/>
      <c r="L136" s="224"/>
      <c r="M136" s="211"/>
      <c r="N136" s="7"/>
    </row>
    <row r="137" spans="3:14" ht="20.100000000000001" customHeight="1" thickBot="1" x14ac:dyDescent="0.35">
      <c r="D137" s="20"/>
      <c r="E137" s="7"/>
      <c r="F137" s="129" t="s">
        <v>7</v>
      </c>
      <c r="G137" s="219" t="s">
        <v>76</v>
      </c>
      <c r="H137" s="188"/>
      <c r="I137" s="188"/>
      <c r="J137" s="188"/>
      <c r="K137" s="188"/>
      <c r="L137" s="189"/>
      <c r="M137" s="211"/>
    </row>
    <row r="138" spans="3:14" ht="20.100000000000001" customHeight="1" x14ac:dyDescent="0.3">
      <c r="D138" s="20"/>
      <c r="E138" s="7"/>
      <c r="F138" s="130" t="s">
        <v>3</v>
      </c>
      <c r="G138" s="199">
        <f>2*(I123-F62)</f>
        <v>6.4361278848618895</v>
      </c>
      <c r="H138" s="200"/>
      <c r="I138" s="200"/>
      <c r="J138" s="200"/>
      <c r="K138" s="200"/>
      <c r="L138" s="201"/>
      <c r="M138" s="211"/>
    </row>
    <row r="139" spans="3:14" ht="36.75" customHeight="1" x14ac:dyDescent="0.3">
      <c r="D139" s="20"/>
      <c r="E139" s="7"/>
      <c r="F139" s="132" t="s">
        <v>4</v>
      </c>
      <c r="G139" s="202">
        <v>1</v>
      </c>
      <c r="H139" s="203"/>
      <c r="I139" s="203"/>
      <c r="J139" s="203"/>
      <c r="K139" s="203"/>
      <c r="L139" s="204"/>
      <c r="M139" s="211"/>
    </row>
    <row r="140" spans="3:14" ht="20.100000000000001" customHeight="1" thickBot="1" x14ac:dyDescent="0.35">
      <c r="D140" s="20"/>
      <c r="E140" s="7"/>
      <c r="F140" s="131" t="s">
        <v>2</v>
      </c>
      <c r="G140" s="205">
        <f>_xlfn.CHISQ.DIST.RT(G138,G139)</f>
        <v>1.1182213179530982E-2</v>
      </c>
      <c r="H140" s="206"/>
      <c r="I140" s="206"/>
      <c r="J140" s="206"/>
      <c r="K140" s="206"/>
      <c r="L140" s="207"/>
      <c r="M140" s="211"/>
    </row>
    <row r="141" spans="3:14" ht="20.100000000000001" customHeight="1" x14ac:dyDescent="0.3">
      <c r="D141" s="20"/>
      <c r="E141" s="7"/>
      <c r="F141" s="171" t="s">
        <v>5</v>
      </c>
      <c r="G141" s="220" t="s">
        <v>79</v>
      </c>
      <c r="H141" s="218"/>
      <c r="I141" s="218"/>
      <c r="J141" s="218"/>
      <c r="K141" s="218"/>
      <c r="L141" s="174"/>
      <c r="M141" s="211"/>
    </row>
    <row r="142" spans="3:14" ht="20.100000000000001" customHeight="1" thickBot="1" x14ac:dyDescent="0.35">
      <c r="D142" s="20"/>
      <c r="E142" s="7"/>
      <c r="F142" s="172"/>
      <c r="G142" s="221"/>
      <c r="H142" s="175"/>
      <c r="I142" s="175"/>
      <c r="J142" s="175"/>
      <c r="K142" s="175"/>
      <c r="L142" s="176"/>
    </row>
    <row r="143" spans="3:14" ht="20.100000000000001" customHeight="1" x14ac:dyDescent="0.3">
      <c r="D143" s="20"/>
      <c r="E143" s="20"/>
      <c r="F143" s="20"/>
      <c r="G143" s="20"/>
      <c r="H143" s="20"/>
      <c r="I143" s="20"/>
      <c r="J143" s="20"/>
      <c r="K143" s="20"/>
      <c r="L143" s="20"/>
      <c r="M143" s="20"/>
    </row>
    <row r="144" spans="3:14" ht="20.100000000000001" customHeight="1" x14ac:dyDescent="0.3">
      <c r="D144" s="141" t="s">
        <v>91</v>
      </c>
      <c r="E144" s="141"/>
      <c r="F144" s="141"/>
      <c r="G144" s="141"/>
      <c r="H144" s="141"/>
      <c r="I144" s="141"/>
      <c r="J144" s="20"/>
      <c r="K144" s="20"/>
      <c r="L144" s="20"/>
      <c r="M144" s="20"/>
      <c r="N144" s="4"/>
    </row>
    <row r="145" spans="1:14" ht="20.100000000000001" customHeight="1" x14ac:dyDescent="0.3">
      <c r="D145" s="8" t="s">
        <v>101</v>
      </c>
      <c r="E145" s="8"/>
      <c r="F145" s="8"/>
      <c r="G145" s="8"/>
      <c r="H145" s="8"/>
      <c r="I145" s="8"/>
      <c r="J145" s="7"/>
      <c r="K145" s="7"/>
      <c r="L145" s="7"/>
      <c r="N145" s="4"/>
    </row>
    <row r="146" spans="1:14" ht="40.5" customHeight="1" x14ac:dyDescent="0.3">
      <c r="D146" s="242" t="s">
        <v>102</v>
      </c>
      <c r="E146" s="227"/>
      <c r="F146" s="227"/>
      <c r="G146" s="227"/>
      <c r="H146" s="227"/>
      <c r="I146" s="227"/>
      <c r="J146" s="227"/>
      <c r="K146" s="227"/>
      <c r="L146" s="227"/>
    </row>
    <row r="147" spans="1:14" s="241" customFormat="1" ht="34.5" customHeight="1" x14ac:dyDescent="0.25">
      <c r="A147" s="161"/>
      <c r="B147" s="162"/>
      <c r="C147" s="163"/>
      <c r="D147" s="243" t="s">
        <v>77</v>
      </c>
      <c r="E147" s="243"/>
      <c r="F147" s="243"/>
      <c r="G147" s="243" t="s">
        <v>78</v>
      </c>
      <c r="H147" s="243"/>
      <c r="I147" s="243"/>
      <c r="J147" s="5"/>
      <c r="K147" s="5"/>
      <c r="L147" s="5"/>
    </row>
    <row r="148" spans="1:14" ht="24" customHeight="1" x14ac:dyDescent="0.35">
      <c r="D148" s="8" t="s">
        <v>107</v>
      </c>
      <c r="E148" s="8"/>
      <c r="F148" s="8"/>
      <c r="G148" s="8"/>
      <c r="H148" s="8"/>
      <c r="I148" s="8"/>
      <c r="J148" s="7"/>
      <c r="K148" s="244"/>
      <c r="L148" s="244"/>
    </row>
    <row r="149" spans="1:14" ht="19.5" customHeight="1" x14ac:dyDescent="0.3">
      <c r="D149" s="8" t="s">
        <v>99</v>
      </c>
      <c r="E149" s="8"/>
      <c r="F149" s="8"/>
      <c r="G149" s="8"/>
      <c r="H149" s="8"/>
      <c r="I149" s="8"/>
      <c r="J149" s="7"/>
      <c r="K149" s="20"/>
      <c r="L149" s="20"/>
    </row>
    <row r="150" spans="1:14" ht="20.100000000000001" customHeight="1" x14ac:dyDescent="0.3">
      <c r="D150" s="8" t="s">
        <v>100</v>
      </c>
      <c r="E150" s="7"/>
      <c r="F150" s="7"/>
      <c r="G150" s="7"/>
      <c r="H150" s="7"/>
      <c r="I150" s="7"/>
      <c r="J150" s="7"/>
      <c r="K150" s="7"/>
      <c r="L150" s="7"/>
    </row>
    <row r="151" spans="1:14" ht="20.100000000000001" customHeight="1" x14ac:dyDescent="0.25">
      <c r="D151" s="160"/>
      <c r="M151" s="33"/>
    </row>
    <row r="152" spans="1:14" ht="20.100000000000001" customHeight="1" x14ac:dyDescent="0.25">
      <c r="M152" s="3"/>
    </row>
    <row r="153" spans="1:14" ht="20.100000000000001" customHeight="1" x14ac:dyDescent="0.25">
      <c r="N153" s="33"/>
    </row>
    <row r="154" spans="1:14" ht="20.100000000000001" customHeight="1" x14ac:dyDescent="0.25">
      <c r="N154" s="3"/>
    </row>
  </sheetData>
  <mergeCells count="20">
    <mergeCell ref="D146:L146"/>
    <mergeCell ref="A1:C3"/>
    <mergeCell ref="D65:L65"/>
    <mergeCell ref="D66:L66"/>
    <mergeCell ref="D105:M105"/>
    <mergeCell ref="D104:M104"/>
    <mergeCell ref="F141:F142"/>
    <mergeCell ref="G141:L142"/>
    <mergeCell ref="F34:J36"/>
    <mergeCell ref="F50:I50"/>
    <mergeCell ref="F79:H79"/>
    <mergeCell ref="F95:G95"/>
    <mergeCell ref="F115:I115"/>
    <mergeCell ref="G136:L136"/>
    <mergeCell ref="G137:L137"/>
    <mergeCell ref="G138:L138"/>
    <mergeCell ref="G139:L139"/>
    <mergeCell ref="G140:L140"/>
    <mergeCell ref="D106:M106"/>
    <mergeCell ref="D130:L130"/>
  </mergeCells>
  <pageMargins left="0.7" right="0.7" top="0.75" bottom="0.75" header="0.3" footer="0.3"/>
  <pageSetup orientation="portrait" r:id="rId1"/>
  <drawing r:id="rId2"/>
  <legacyDrawing r:id="rId3"/>
  <oleObjects>
    <mc:AlternateContent xmlns:mc="http://schemas.openxmlformats.org/markup-compatibility/2006">
      <mc:Choice Requires="x14">
        <oleObject progId="Equation.DSMT4" shapeId="2049" r:id="rId4">
          <objectPr defaultSize="0" autoPict="0" r:id="rId5">
            <anchor moveWithCells="1">
              <from>
                <xdr:col>11</xdr:col>
                <xdr:colOff>752475</xdr:colOff>
                <xdr:row>50</xdr:row>
                <xdr:rowOff>180975</xdr:rowOff>
              </from>
              <to>
                <xdr:col>12</xdr:col>
                <xdr:colOff>1000125</xdr:colOff>
                <xdr:row>53</xdr:row>
                <xdr:rowOff>19050</xdr:rowOff>
              </to>
            </anchor>
          </objectPr>
        </oleObject>
      </mc:Choice>
      <mc:Fallback>
        <oleObject progId="Equation.DSMT4" shapeId="2049" r:id="rId4"/>
      </mc:Fallback>
    </mc:AlternateContent>
    <mc:AlternateContent xmlns:mc="http://schemas.openxmlformats.org/markup-compatibility/2006">
      <mc:Choice Requires="x14">
        <oleObject progId="Equation.DSMT4" shapeId="2050" r:id="rId6">
          <objectPr defaultSize="0" autoPict="0" r:id="rId7">
            <anchor moveWithCells="1">
              <from>
                <xdr:col>12</xdr:col>
                <xdr:colOff>19050</xdr:colOff>
                <xdr:row>53</xdr:row>
                <xdr:rowOff>228600</xdr:rowOff>
              </from>
              <to>
                <xdr:col>13</xdr:col>
                <xdr:colOff>9525</xdr:colOff>
                <xdr:row>55</xdr:row>
                <xdr:rowOff>66675</xdr:rowOff>
              </to>
            </anchor>
          </objectPr>
        </oleObject>
      </mc:Choice>
      <mc:Fallback>
        <oleObject progId="Equation.DSMT4" shapeId="2050" r:id="rId6"/>
      </mc:Fallback>
    </mc:AlternateContent>
    <mc:AlternateContent xmlns:mc="http://schemas.openxmlformats.org/markup-compatibility/2006">
      <mc:Choice Requires="x14">
        <oleObject progId="Equation.DSMT4" shapeId="2051" r:id="rId8">
          <objectPr defaultSize="0" autoPict="0" r:id="rId9">
            <anchor moveWithCells="1">
              <from>
                <xdr:col>6</xdr:col>
                <xdr:colOff>161925</xdr:colOff>
                <xdr:row>102</xdr:row>
                <xdr:rowOff>28575</xdr:rowOff>
              </from>
              <to>
                <xdr:col>6</xdr:col>
                <xdr:colOff>1419225</xdr:colOff>
                <xdr:row>102</xdr:row>
                <xdr:rowOff>409575</xdr:rowOff>
              </to>
            </anchor>
          </objectPr>
        </oleObject>
      </mc:Choice>
      <mc:Fallback>
        <oleObject progId="Equation.DSMT4" shapeId="2051" r:id="rId8"/>
      </mc:Fallback>
    </mc:AlternateContent>
    <mc:AlternateContent xmlns:mc="http://schemas.openxmlformats.org/markup-compatibility/2006">
      <mc:Choice Requires="x14">
        <oleObject progId="Equation.DSMT4" shapeId="2052" r:id="rId10">
          <objectPr defaultSize="0" r:id="rId11">
            <anchor moveWithCells="1">
              <from>
                <xdr:col>6</xdr:col>
                <xdr:colOff>142875</xdr:colOff>
                <xdr:row>124</xdr:row>
                <xdr:rowOff>85725</xdr:rowOff>
              </from>
              <to>
                <xdr:col>6</xdr:col>
                <xdr:colOff>1762125</xdr:colOff>
                <xdr:row>126</xdr:row>
                <xdr:rowOff>200025</xdr:rowOff>
              </to>
            </anchor>
          </objectPr>
        </oleObject>
      </mc:Choice>
      <mc:Fallback>
        <oleObject progId="Equation.DSMT4" shapeId="2052" r:id="rId10"/>
      </mc:Fallback>
    </mc:AlternateContent>
    <mc:AlternateContent xmlns:mc="http://schemas.openxmlformats.org/markup-compatibility/2006">
      <mc:Choice Requires="x14">
        <oleObject progId="Equation.DSMT4" shapeId="2053" r:id="rId12">
          <objectPr defaultSize="0" r:id="rId13">
            <anchor moveWithCells="1">
              <from>
                <xdr:col>8</xdr:col>
                <xdr:colOff>9525</xdr:colOff>
                <xdr:row>124</xdr:row>
                <xdr:rowOff>152400</xdr:rowOff>
              </from>
              <to>
                <xdr:col>8</xdr:col>
                <xdr:colOff>695325</xdr:colOff>
                <xdr:row>126</xdr:row>
                <xdr:rowOff>85725</xdr:rowOff>
              </to>
            </anchor>
          </objectPr>
        </oleObject>
      </mc:Choice>
      <mc:Fallback>
        <oleObject progId="Equation.DSMT4" shapeId="2053" r:id="rId12"/>
      </mc:Fallback>
    </mc:AlternateContent>
    <mc:AlternateContent xmlns:mc="http://schemas.openxmlformats.org/markup-compatibility/2006">
      <mc:Choice Requires="x14">
        <oleObject progId="Equation.DSMT4" shapeId="2054" r:id="rId14">
          <objectPr defaultSize="0" autoPict="0" r:id="rId15">
            <anchor moveWithCells="1">
              <from>
                <xdr:col>9</xdr:col>
                <xdr:colOff>1000125</xdr:colOff>
                <xdr:row>126</xdr:row>
                <xdr:rowOff>228600</xdr:rowOff>
              </from>
              <to>
                <xdr:col>9</xdr:col>
                <xdr:colOff>1457325</xdr:colOff>
                <xdr:row>128</xdr:row>
                <xdr:rowOff>19050</xdr:rowOff>
              </to>
            </anchor>
          </objectPr>
        </oleObject>
      </mc:Choice>
      <mc:Fallback>
        <oleObject progId="Equation.DSMT4" shapeId="2054" r:id="rId14"/>
      </mc:Fallback>
    </mc:AlternateContent>
    <mc:AlternateContent xmlns:mc="http://schemas.openxmlformats.org/markup-compatibility/2006">
      <mc:Choice Requires="x14">
        <oleObject progId="Equation.DSMT4" shapeId="2055" r:id="rId16">
          <objectPr defaultSize="0" r:id="rId17">
            <anchor moveWithCells="1">
              <from>
                <xdr:col>5</xdr:col>
                <xdr:colOff>76200</xdr:colOff>
                <xdr:row>146</xdr:row>
                <xdr:rowOff>57150</xdr:rowOff>
              </from>
              <to>
                <xdr:col>5</xdr:col>
                <xdr:colOff>1200150</xdr:colOff>
                <xdr:row>146</xdr:row>
                <xdr:rowOff>342900</xdr:rowOff>
              </to>
            </anchor>
          </objectPr>
        </oleObject>
      </mc:Choice>
      <mc:Fallback>
        <oleObject progId="Equation.DSMT4" shapeId="2055" r:id="rId16"/>
      </mc:Fallback>
    </mc:AlternateContent>
  </oleObjects>
</worksheet>
</file>

<file path=docMetadata/LabelInfo.xml><?xml version="1.0" encoding="utf-8"?>
<clbl:labelList xmlns:clbl="http://schemas.microsoft.com/office/2020/mipLabelMetadata">
  <clbl:label id="{a9ee03e0-b78c-4998-8bf4-79b266b85105}" enabled="1" method="Standard" siteId="{723a5a87-f39a-4a22-9247-3fc240c0139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Question 1</vt:lpstr>
      <vt:lpstr>Question 1 Solution</vt:lpstr>
      <vt:lpstr>beta_a</vt:lpstr>
      <vt:lpstr>'Question 1 Solution'!zmbeta</vt:lpstr>
      <vt:lpstr>zmbeta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Douglas</dc:creator>
  <cp:lastModifiedBy>Mary Hardy</cp:lastModifiedBy>
  <dcterms:created xsi:type="dcterms:W3CDTF">2025-07-30T17:28:42Z</dcterms:created>
  <dcterms:modified xsi:type="dcterms:W3CDTF">2026-06-16T20:30:02Z</dcterms:modified>
</cp:coreProperties>
</file>